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55" tabRatio="824" activeTab="0"/>
  </bookViews>
  <sheets>
    <sheet name="1.ЗвітІнд.Кошт(1020)" sheetId="1" r:id="rId1"/>
  </sheets>
  <definedNames>
    <definedName name="_xlnm.Print_Titles" localSheetId="0">'1.ЗвітІнд.Кошт(1020)'!$9:$12</definedName>
    <definedName name="_xlnm.Print_Area" localSheetId="0">'1.ЗвітІнд.Кошт(1020)'!$B$2:$AG$556</definedName>
  </definedNames>
  <calcPr fullCalcOnLoad="1"/>
</workbook>
</file>

<file path=xl/comments1.xml><?xml version="1.0" encoding="utf-8"?>
<comments xmlns="http://schemas.openxmlformats.org/spreadsheetml/2006/main">
  <authors>
    <author>olly</author>
  </authors>
  <commentList>
    <comment ref="D11" authorId="0">
      <text>
        <r>
          <rPr>
            <b/>
            <sz val="9"/>
            <rFont val="Tahoma"/>
            <family val="2"/>
          </rPr>
          <t>"Частина у КЕКВ"</t>
        </r>
        <r>
          <rPr>
            <sz val="9"/>
            <rFont val="Tahoma"/>
            <family val="2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 val="single"/>
            <sz val="9"/>
            <rFont val="Tahoma"/>
            <family val="2"/>
          </rPr>
          <t>Видатки на придбання паперу</t>
        </r>
        <r>
          <rPr>
            <sz val="9"/>
            <rFont val="Tahoma"/>
            <family val="2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 val="single"/>
            <sz val="9"/>
            <rFont val="Tahoma"/>
            <family val="2"/>
          </rPr>
          <t>паперу</t>
        </r>
        <r>
          <rPr>
            <sz val="9"/>
            <rFont val="Tahoma"/>
            <family val="2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<sst xmlns="http://schemas.openxmlformats.org/spreadsheetml/2006/main" count="6490" uniqueCount="686">
  <si>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</si>
  <si>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</si>
  <si>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</si>
  <si>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</si>
  <si>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</si>
  <si>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2016 рік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</si>
  <si>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</si>
  <si>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</si>
  <si>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</si>
  <si>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</si>
  <si>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</si>
  <si>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</si>
  <si>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</si>
  <si>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</si>
  <si>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</si>
  <si>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</si>
  <si>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</si>
  <si>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</si>
  <si>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</si>
  <si>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</si>
  <si>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</si>
  <si>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</si>
  <si>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</si>
  <si>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</si>
  <si>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</si>
  <si>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</si>
  <si>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</si>
  <si>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</si>
  <si>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</si>
  <si>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</si>
  <si>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</si>
  <si>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</si>
  <si>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</si>
  <si>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</si>
  <si>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</si>
  <si>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</si>
  <si>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r>
      <t xml:space="preserve">Кількість розглянутих справ та матеріалів за рік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>план на поточний рік</t>
    </r>
    <r>
      <rPr>
        <sz val="9"/>
        <rFont val="Times New Roman"/>
        <family val="1"/>
      </rPr>
      <t>)</t>
    </r>
  </si>
  <si>
    <t>одиниць</t>
  </si>
  <si>
    <r>
      <t>Кількість справ та матеріалів що знаходились на розгляді протягом року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план на поточний рік з урахуванням залишку справ, що знаходилися на розгляді, на початок року</t>
    </r>
    <r>
      <rPr>
        <sz val="9"/>
        <rFont val="Times New Roman"/>
        <family val="1"/>
      </rPr>
      <t>)</t>
    </r>
  </si>
  <si>
    <t>№ 2,3</t>
  </si>
  <si>
    <t>Кількість судів</t>
  </si>
  <si>
    <r>
      <rPr>
        <b/>
        <sz val="10"/>
        <rFont val="Times New Roman"/>
        <family val="1"/>
      </rPr>
      <t>Штатна</t>
    </r>
    <r>
      <rPr>
        <sz val="10"/>
        <rFont val="Times New Roman"/>
        <family val="1"/>
      </rPr>
      <t xml:space="preserve"> чисельність суддів </t>
    </r>
  </si>
  <si>
    <t>осіб</t>
  </si>
  <si>
    <r>
      <rPr>
        <b/>
        <sz val="10"/>
        <rFont val="Times New Roman"/>
        <family val="1"/>
      </rPr>
      <t>Штатна</t>
    </r>
    <r>
      <rPr>
        <sz val="10"/>
        <rFont val="Times New Roman"/>
        <family val="1"/>
      </rPr>
      <t xml:space="preserve"> чисельність працівників апарату суду</t>
    </r>
  </si>
  <si>
    <t>№ 2</t>
  </si>
  <si>
    <t>Площа приміщень судів придатна до експлуатації</t>
  </si>
  <si>
    <t>кв. м</t>
  </si>
  <si>
    <t>Кількість залів судових засідань</t>
  </si>
  <si>
    <t xml:space="preserve">Кількість кабін зі спеціального захисного скла для розміщення підсудних </t>
  </si>
  <si>
    <r>
      <t>Кількість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пандусів для людей з обмеженими можливостями</t>
    </r>
  </si>
  <si>
    <t>№ 3</t>
  </si>
  <si>
    <t>Кількість серверів належної потужності</t>
  </si>
  <si>
    <t>Кількість придатних для роботи персональних комп’ютерів</t>
  </si>
  <si>
    <t>Кількість ліцензійних програмних продуктів</t>
  </si>
  <si>
    <t>Кількість судів, де запроваджено електронний суд</t>
  </si>
  <si>
    <t>Показники ефективності</t>
  </si>
  <si>
    <t xml:space="preserve">Навантаження на 1 суд  </t>
  </si>
  <si>
    <t>справ</t>
  </si>
  <si>
    <t xml:space="preserve">Навантаження на 1 суддю </t>
  </si>
  <si>
    <t xml:space="preserve">Навантаження на 1 працівника апарату </t>
  </si>
  <si>
    <t>Площа придатних до експлуатації приміщень на 1 суд</t>
  </si>
  <si>
    <t>Кількість залів судових засідань на 1 суд</t>
  </si>
  <si>
    <t>Кількість кабін зі спеціального захисного скла для розміщення підсудних на 1 суд</t>
  </si>
  <si>
    <t>Кількість пандусів на 1 суд</t>
  </si>
  <si>
    <r>
      <t>Кількість серверів належної потужності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1 суд</t>
    </r>
  </si>
  <si>
    <t>Кількість придатних для роботи персональних комп’ютерів на 1 суд</t>
  </si>
  <si>
    <t>Кількість ліцензійних програмних продуктів на 1 суд</t>
  </si>
  <si>
    <t>Показники якості</t>
  </si>
  <si>
    <t xml:space="preserve">Рівень розгляду судових справ </t>
  </si>
  <si>
    <t>%</t>
  </si>
  <si>
    <t>Рівень забезпечення судів придатними приміщеннями</t>
  </si>
  <si>
    <t>Рівень забезпечення судів залами судових засідань</t>
  </si>
  <si>
    <t>Рівень забезпечення судів кабінами зі спеціального захисного скла для розміщення підсудних</t>
  </si>
  <si>
    <t>Рівень забезпечення судів пандусами</t>
  </si>
  <si>
    <t>Рівень забезпечення судів належними серверами</t>
  </si>
  <si>
    <t>Рівень забезпечення судів комп’ютерами</t>
  </si>
  <si>
    <t>Рівень забезпечення судів ліцензійними програмними продуктами</t>
  </si>
  <si>
    <t>Рівень впровадження електронного суду</t>
  </si>
  <si>
    <t>Напрями використання бюджетних коштів за програмою ВСЬОГО</t>
  </si>
  <si>
    <t>тис. грн</t>
  </si>
  <si>
    <t>№ 1,2,3</t>
  </si>
  <si>
    <t>Видатки на персонал</t>
  </si>
  <si>
    <t>Видатки на підвищення кваліфікації працівників</t>
  </si>
  <si>
    <t>Видатки на приміщення судів</t>
  </si>
  <si>
    <t>Видатки на інформатизацію</t>
  </si>
  <si>
    <t>Видатки на забезпечення розгляду судових справ / на забезпечення діяльності органу</t>
  </si>
  <si>
    <t>СУДИ</t>
  </si>
  <si>
    <t>Видатки на кабіни зі спеціального захисного скла для розміщення підсудних</t>
  </si>
  <si>
    <t>Видатки на спеціально обладнані приміщення для проведення судових засідань</t>
  </si>
  <si>
    <t>Видатки на обладнання приміщень пандусами</t>
  </si>
  <si>
    <t>ЦЕНТРАЛЬНИЙ АПАРАТ ДСА УКРАЇНИ</t>
  </si>
  <si>
    <t>Централізовані видатки на органи суддівського самоврядування</t>
  </si>
  <si>
    <t>№ 4</t>
  </si>
  <si>
    <t>Централізовані видатки на ЄДРСР, ЄБДЕА та веб-портал судової влади</t>
  </si>
  <si>
    <t>Централізовані видатки на відеоконференцзв’язок</t>
  </si>
  <si>
    <t>Електронне судочинство</t>
  </si>
  <si>
    <t>Впровадження комплексної системи захисту інформації (КСЗІ)</t>
  </si>
  <si>
    <t>Інші централізовані видатки</t>
  </si>
  <si>
    <t>Кредиторська заборгованість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</si>
  <si>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</si>
  <si>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</si>
  <si>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</si>
  <si>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</si>
  <si>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</si>
  <si>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1.1.</t>
  </si>
  <si>
    <t>Заробітна плата</t>
  </si>
  <si>
    <t>1.1.1</t>
  </si>
  <si>
    <t>Суддівська винагорода/керівництво ТУ/члени ВККСУ</t>
  </si>
  <si>
    <t>1.1.2</t>
  </si>
  <si>
    <t>Заробітна плата інших працівників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</si>
  <si>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</si>
  <si>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</si>
  <si>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</si>
  <si>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</si>
  <si>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</si>
  <si>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</si>
  <si>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</si>
  <si>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</si>
  <si>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</si>
  <si>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</si>
  <si>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</si>
  <si>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</si>
  <si>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</si>
  <si>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</si>
  <si>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</si>
  <si>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</si>
  <si>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</si>
  <si>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</si>
  <si>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</si>
  <si>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</si>
  <si>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</si>
  <si>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</si>
  <si>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</si>
  <si>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</si>
  <si>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</si>
  <si>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</si>
  <si>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</si>
  <si>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</si>
  <si>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</si>
  <si>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6</t>
    </r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</si>
  <si>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</si>
  <si>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</si>
  <si>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</si>
  <si>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</si>
  <si>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7</t>
    </r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</si>
  <si>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</si>
  <si>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</si>
  <si>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</si>
  <si>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</si>
  <si>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</si>
  <si>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</si>
  <si>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</si>
  <si>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</si>
  <si>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</t>
    </r>
  </si>
  <si>
    <t>6)</t>
  </si>
  <si>
    <t xml:space="preserve"> - Придбання малоцінних предметів: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</si>
  <si>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10.1</t>
    </r>
  </si>
  <si>
    <t xml:space="preserve"> • Сейф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</si>
  <si>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10.2</t>
    </r>
  </si>
  <si>
    <r>
      <t xml:space="preserve"> • Металодетектор </t>
    </r>
    <r>
      <rPr>
        <u val="single"/>
        <sz val="10"/>
        <rFont val="Times New Roman"/>
        <family val="1"/>
      </rPr>
      <t>переносний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</si>
  <si>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10.3</t>
    </r>
  </si>
  <si>
    <t xml:space="preserve"> • Відеокамера для системи відеонагляду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</si>
  <si>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10.4</t>
    </r>
  </si>
  <si>
    <r>
      <t xml:space="preserve"> • Інші малоцінні предмети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</si>
  <si>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</t>
    </r>
  </si>
  <si>
    <t>7)</t>
  </si>
  <si>
    <t xml:space="preserve"> - Придбання та виготовлення меблів: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</si>
  <si>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11.1</t>
    </r>
  </si>
  <si>
    <t xml:space="preserve"> • Стіл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</si>
  <si>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11.2</t>
    </r>
  </si>
  <si>
    <t xml:space="preserve"> • Стілець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</si>
  <si>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11.3</t>
    </r>
  </si>
  <si>
    <t xml:space="preserve"> • Шафа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</si>
  <si>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11.4</t>
    </r>
  </si>
  <si>
    <t xml:space="preserve"> • Тумба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</si>
  <si>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11.5</t>
    </r>
  </si>
  <si>
    <r>
      <t xml:space="preserve"> • Інші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</si>
  <si>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</si>
  <si>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</si>
  <si>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</si>
  <si>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</si>
  <si>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</si>
  <si>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</si>
  <si>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</si>
  <si>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</si>
  <si>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</si>
  <si>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</si>
  <si>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12.5</t>
    </r>
  </si>
  <si>
    <t xml:space="preserve"> • Трибуна для виступу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</si>
  <si>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</si>
  <si>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</si>
  <si>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12.7</t>
    </r>
  </si>
  <si>
    <t xml:space="preserve"> • Флагшток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</si>
  <si>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12.8</t>
    </r>
  </si>
  <si>
    <t xml:space="preserve"> • Національний прапор України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</si>
  <si>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12.9</t>
    </r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</si>
  <si>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</si>
  <si>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</si>
  <si>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</si>
  <si>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</si>
  <si>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</si>
  <si>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</si>
  <si>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</si>
  <si>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</si>
  <si>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</si>
  <si>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</si>
  <si>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</si>
  <si>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</si>
  <si>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15.1</t>
    </r>
  </si>
  <si>
    <t xml:space="preserve"> • Серверного та комп’ютерного обладнання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</si>
  <si>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</si>
  <si>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</si>
  <si>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</t>
    </r>
  </si>
  <si>
    <t xml:space="preserve"> - Придбання оргтехніки, пасивного обладнання: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</si>
  <si>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16.1</t>
    </r>
  </si>
  <si>
    <r>
      <t xml:space="preserve"> •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Оргтехніка</t>
    </r>
    <r>
      <rPr>
        <sz val="9"/>
        <rFont val="Times New Roman"/>
        <family val="1"/>
      </rPr>
      <t xml:space="preserve"> (принтер, багатофункціональний пристрій, копіювальний апарат, сканер, факс)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</si>
  <si>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16.2</t>
    </r>
  </si>
  <si>
    <r>
      <t xml:space="preserve"> •  Пасивне мережеве обладнання</t>
    </r>
    <r>
      <rPr>
        <sz val="9"/>
        <rFont val="Times New Roman"/>
        <family val="1"/>
      </rPr>
      <t xml:space="preserve"> (маршрутизатор, джерело безперебійного живлення тощо)</t>
    </r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</si>
  <si>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17</t>
    </r>
  </si>
  <si>
    <t>10)</t>
  </si>
  <si>
    <t xml:space="preserve"> - Придбання миючих засобів тощо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</si>
  <si>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</t>
    </r>
  </si>
  <si>
    <t>14)</t>
  </si>
  <si>
    <t xml:space="preserve"> - Придбання та виготовлення спец. одягу: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</si>
  <si>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18.1</t>
    </r>
  </si>
  <si>
    <t xml:space="preserve"> • Нагрудний знак судді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</si>
  <si>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18.2</t>
    </r>
  </si>
  <si>
    <t xml:space="preserve"> • Мантії для суддів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</si>
  <si>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18.3</t>
    </r>
  </si>
  <si>
    <t xml:space="preserve"> • Форменний одяг для судрозпорядників (літній варіант)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</si>
  <si>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18.4</t>
    </r>
  </si>
  <si>
    <r>
      <t xml:space="preserve"> • Форменний одяг для судрозпорядників </t>
    </r>
    <r>
      <rPr>
        <sz val="9"/>
        <rFont val="Times New Roman"/>
        <family val="1"/>
      </rPr>
      <t>(зимовий варіант)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</si>
  <si>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</si>
  <si>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</si>
  <si>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</si>
  <si>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</si>
  <si>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</si>
  <si>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</si>
  <si>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r>
      <t>2.2.</t>
    </r>
    <r>
      <rPr>
        <sz val="10"/>
        <rFont val="Times New Roman"/>
        <family val="1"/>
      </rPr>
      <t>20</t>
    </r>
  </si>
  <si>
    <t xml:space="preserve"> - Централізовані видатки ЦА ДСА України: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</si>
  <si>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20.1</t>
    </r>
  </si>
  <si>
    <t xml:space="preserve"> • Забезпечення діяльності органів суддівського самоврядування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</si>
  <si>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20.2</t>
    </r>
  </si>
  <si>
    <t xml:space="preserve"> • Виготовлення посвідчень суддів (голів, заступників голів та суддів у відставці), текстів присяг суддів та відомчих відзнак для працівників судів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</si>
  <si>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20.3</t>
    </r>
  </si>
  <si>
    <r>
      <t xml:space="preserve"> • Інші централізовані видатки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</si>
  <si>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21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</si>
  <si>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розшифрувати в довільній формі</t>
    </r>
    <r>
      <rPr>
        <sz val="9"/>
        <rFont val="Times New Roman"/>
        <family val="1"/>
      </rPr>
      <t>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</si>
  <si>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22</t>
    </r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</si>
  <si>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</si>
  <si>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</si>
  <si>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</si>
  <si>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</si>
  <si>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</t>
    </r>
  </si>
  <si>
    <t>1),6),8),12),28)</t>
  </si>
  <si>
    <r>
      <t xml:space="preserve"> - Оплата послуг з інформатизації </t>
    </r>
    <r>
      <rPr>
        <sz val="9"/>
        <rFont val="Times New Roman"/>
        <family val="1"/>
      </rPr>
      <t xml:space="preserve">(супроводження, адміністрування, оренда техніки, підключення до мережі Інтернет тощо) 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</si>
  <si>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</t>
    </r>
  </si>
  <si>
    <r>
      <t xml:space="preserve"> - Видатки на правову допомогу </t>
    </r>
    <r>
      <rPr>
        <sz val="9"/>
        <rFont val="Times New Roman"/>
        <family val="1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</si>
  <si>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</si>
  <si>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</si>
  <si>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</si>
  <si>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</si>
  <si>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t>встановлена законом мінімальна заробітна плата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</si>
  <si>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2.2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</si>
  <si>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</si>
  <si>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</si>
  <si>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</si>
  <si>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</si>
  <si>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</si>
  <si>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</si>
  <si>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3.1</t>
    </r>
  </si>
  <si>
    <r>
      <t xml:space="preserve"> • Оплата послуг з </t>
    </r>
    <r>
      <rPr>
        <u val="single"/>
        <sz val="10"/>
        <rFont val="Times New Roman"/>
        <family val="1"/>
      </rPr>
      <t>установки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</si>
  <si>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</si>
  <si>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</si>
  <si>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</si>
  <si>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</si>
  <si>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</si>
  <si>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3.2</t>
    </r>
  </si>
  <si>
    <r>
      <t xml:space="preserve"> • Оплата послуг з </t>
    </r>
    <r>
      <rPr>
        <u val="single"/>
        <sz val="10"/>
        <rFont val="Times New Roman"/>
        <family val="1"/>
      </rPr>
      <t>технічного обслуговування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</si>
  <si>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3.2.1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</si>
  <si>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3.2.2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</si>
  <si>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3.3</t>
    </r>
  </si>
  <si>
    <r>
      <t xml:space="preserve"> • Оплата послуг з </t>
    </r>
    <r>
      <rPr>
        <u val="single"/>
        <sz val="10"/>
        <rFont val="Times New Roman"/>
        <family val="1"/>
      </rPr>
      <t>ремонту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</si>
  <si>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3.3.1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</si>
  <si>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3.3.2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</si>
  <si>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</si>
  <si>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</si>
  <si>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</si>
  <si>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</si>
  <si>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</si>
  <si>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</si>
  <si>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</si>
  <si>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</si>
  <si>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</si>
  <si>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r>
      <t>2.2.</t>
    </r>
    <r>
      <rPr>
        <sz val="10"/>
        <rFont val="Times New Roman"/>
        <family val="1"/>
      </rPr>
      <t>7</t>
    </r>
  </si>
  <si>
    <t>4)</t>
  </si>
  <si>
    <t xml:space="preserve"> - Страхування приміщення, яке знаходиться в оренді</t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</si>
  <si>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8</t>
    </r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</si>
  <si>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</si>
  <si>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</si>
  <si>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</rPr>
      <t>за 1 кв. м на рік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</si>
  <si>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9</t>
    </r>
  </si>
  <si>
    <t xml:space="preserve"> - Оплата послуг з установки лічильників води, природного газу, теплової енергії, підключення газових котлів</t>
  </si>
  <si>
    <t>Середня вартість установки (встановлення)</t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</si>
  <si>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10</t>
    </r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</si>
  <si>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</si>
  <si>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</si>
  <si>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</si>
  <si>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</t>
    </r>
  </si>
  <si>
    <t xml:space="preserve"> - Оплата послуг з поточного ремонту будівель, приміщень: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</si>
  <si>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11.1</t>
    </r>
  </si>
  <si>
    <t xml:space="preserve"> • Оплата послуг по встановленню пандусів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</si>
  <si>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11.2</t>
    </r>
  </si>
  <si>
    <t xml:space="preserve"> • Оплата послуг по розбиранню металевих загороджень та установленню кабін зі спеціального захисного скла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</si>
  <si>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11.3</t>
    </r>
  </si>
  <si>
    <t xml:space="preserve"> • Оплата інших послуг з поточного ремонту будівель, приміщень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</si>
  <si>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12</t>
    </r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</si>
  <si>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</si>
  <si>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</si>
  <si>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</si>
  <si>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</si>
  <si>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</si>
  <si>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</si>
  <si>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</si>
  <si>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</si>
  <si>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</si>
  <si>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</si>
  <si>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</si>
  <si>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15</t>
    </r>
  </si>
  <si>
    <t>16)</t>
  </si>
  <si>
    <t xml:space="preserve"> - Оплата послуг банку</t>
  </si>
  <si>
    <r>
      <t>2.2.1</t>
    </r>
    <r>
      <rPr>
        <sz val="10"/>
        <rFont val="Times New Roman"/>
        <family val="1"/>
      </rPr>
      <t>6</t>
    </r>
  </si>
  <si>
    <t>19)</t>
  </si>
  <si>
    <t xml:space="preserve"> - Оплата ритуальних послуг (увічнення пам’яті)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</si>
  <si>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</si>
  <si>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</si>
  <si>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</rPr>
      <t xml:space="preserve"> (виклик свідків, проведення експертизи, залучення перекладачів, спеціалістів за ініціативою суду та ін.)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</si>
  <si>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17.1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</si>
  <si>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</si>
  <si>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</si>
  <si>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</si>
  <si>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</si>
  <si>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17.2</t>
    </r>
  </si>
  <si>
    <t xml:space="preserve"> • За відрив від звичайних занять</t>
  </si>
  <si>
    <t>вартість 1 години робочого часу, пропорційно до середньої заробітної плати особи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</si>
  <si>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17.3</t>
    </r>
  </si>
  <si>
    <t xml:space="preserve"> • На виплату винагороди спеціалістам, перекладачам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</si>
  <si>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17.4</t>
    </r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</si>
  <si>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</si>
  <si>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</si>
  <si>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</si>
  <si>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</si>
  <si>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</si>
  <si>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</si>
  <si>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</si>
  <si>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17.5</t>
    </r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</si>
  <si>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</si>
  <si>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 val="single"/>
        <sz val="9"/>
        <rFont val="Times New Roman"/>
        <family val="1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</si>
  <si>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</si>
  <si>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 val="single"/>
        <sz val="9"/>
        <rFont val="Times New Roman"/>
        <family val="1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</si>
  <si>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</si>
  <si>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 val="single"/>
        <sz val="9"/>
        <rFont val="Times New Roman"/>
        <family val="1"/>
      </rPr>
      <t>експертиз особливої складності</t>
    </r>
  </si>
  <si>
    <t>Вартість 1 експертогодини експертизи особливої складності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</si>
  <si>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17.6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</si>
  <si>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18</t>
    </r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</si>
  <si>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</si>
  <si>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</si>
  <si>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</si>
  <si>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</si>
  <si>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19</t>
    </r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</si>
  <si>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</si>
  <si>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</si>
  <si>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</t>
    </r>
  </si>
  <si>
    <t>29)</t>
  </si>
  <si>
    <t xml:space="preserve"> - Оплата інших комунальних послуг та енергоносіїв (експлуатаційні послуги тощо)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</si>
  <si>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</si>
  <si>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21.1</t>
    </r>
  </si>
  <si>
    <t xml:space="preserve"> • Ескплуатація Єдиного державного реєстру судових рішень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</si>
  <si>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21.2</t>
    </r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</si>
  <si>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</si>
  <si>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21.3</t>
    </r>
  </si>
  <si>
    <t xml:space="preserve"> • Оплата послуг з супроводження системи відеоконференцзв’язку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</si>
  <si>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21.4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</si>
  <si>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21.5</t>
    </r>
  </si>
  <si>
    <t xml:space="preserve"> • Впровадження електронного судочинства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</si>
  <si>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21.6</t>
    </r>
  </si>
  <si>
    <t xml:space="preserve"> • Послуги супроводження електронного судочинства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</si>
  <si>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21.7</t>
    </r>
  </si>
  <si>
    <t xml:space="preserve"> • Впровадження комплексної системи захисту інформації (КСЗІ)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</si>
  <si>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21.8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</si>
  <si>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22</t>
    </r>
  </si>
  <si>
    <r>
      <t xml:space="preserve"> - Оплата інших послуг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</si>
  <si>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</si>
  <si>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</si>
  <si>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</si>
  <si>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</si>
  <si>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</si>
  <si>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</si>
  <si>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</si>
  <si>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</si>
  <si>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</si>
  <si>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</si>
  <si>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</si>
  <si>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</si>
  <si>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4</t>
    </r>
  </si>
  <si>
    <r>
      <t xml:space="preserve"> - Інші видатки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</si>
  <si>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5</t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</si>
  <si>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</si>
  <si>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</si>
  <si>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</si>
  <si>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</si>
  <si>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</si>
  <si>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</si>
  <si>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За показниками лічильників</t>
  </si>
  <si>
    <t>Гкал</t>
  </si>
  <si>
    <t>Тариф</t>
  </si>
  <si>
    <t>З опалювальної площі</t>
  </si>
  <si>
    <t>Інше (розшифрувати в довільній формі)</t>
  </si>
  <si>
    <t>2.4.2</t>
  </si>
  <si>
    <t>2272</t>
  </si>
  <si>
    <t>Оплата водопостачання і водовідведення</t>
  </si>
  <si>
    <t>Водопостачання</t>
  </si>
  <si>
    <t>куб. м</t>
  </si>
  <si>
    <t>Водовідведення</t>
  </si>
  <si>
    <t>2.4.3</t>
  </si>
  <si>
    <t>2273</t>
  </si>
  <si>
    <t>Оплата електроенергії</t>
  </si>
  <si>
    <t>Електроенергія</t>
  </si>
  <si>
    <t>кВт/год</t>
  </si>
  <si>
    <t>2.4.4</t>
  </si>
  <si>
    <t>2274</t>
  </si>
  <si>
    <t>Оплата природного газу</t>
  </si>
  <si>
    <t>Природний газ</t>
  </si>
  <si>
    <t>2.4.5</t>
  </si>
  <si>
    <t>2275</t>
  </si>
  <si>
    <t>Оплата інших енергоносіїв</t>
  </si>
  <si>
    <t>Вугілля</t>
  </si>
  <si>
    <t>тонн</t>
  </si>
  <si>
    <t>Ціна за 1 тонну</t>
  </si>
  <si>
    <t>Мазут</t>
  </si>
  <si>
    <t>Ціна за 1 літр</t>
  </si>
  <si>
    <t>Дрова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</si>
  <si>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</si>
  <si>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</si>
  <si>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</si>
  <si>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</si>
  <si>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</si>
  <si>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</si>
  <si>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r>
      <rPr>
        <b/>
        <sz val="10"/>
        <color indexed="8"/>
        <rFont val="Times New Roman"/>
        <family val="1"/>
      </rPr>
      <t>2.5.1.</t>
    </r>
    <r>
      <rPr>
        <sz val="10"/>
        <color indexed="8"/>
        <rFont val="Times New Roman"/>
        <family val="1"/>
      </rPr>
      <t>1</t>
    </r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</si>
  <si>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</si>
  <si>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</si>
  <si>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</si>
  <si>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</si>
  <si>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r>
      <rPr>
        <b/>
        <sz val="10"/>
        <color indexed="8"/>
        <rFont val="Times New Roman"/>
        <family val="1"/>
      </rPr>
      <t>2.5.1.</t>
    </r>
    <r>
      <rPr>
        <sz val="10"/>
        <color indexed="8"/>
        <rFont val="Times New Roman"/>
        <family val="1"/>
      </rPr>
      <t>2</t>
    </r>
  </si>
  <si>
    <t>3</t>
  </si>
  <si>
    <t>2700</t>
  </si>
  <si>
    <t>Соціальне забезпечення</t>
  </si>
  <si>
    <t>3.1</t>
  </si>
  <si>
    <t>Стипендії</t>
  </si>
  <si>
    <r>
      <rPr>
        <b/>
        <sz val="10"/>
        <color indexed="8"/>
        <rFont val="Times New Roman"/>
        <family val="1"/>
      </rPr>
      <t>3.1.</t>
    </r>
    <r>
      <rPr>
        <sz val="10"/>
        <color indexed="8"/>
        <rFont val="Times New Roman"/>
        <family val="1"/>
      </rPr>
      <t>1</t>
    </r>
  </si>
  <si>
    <t>Стипендіальний фонд без індексації</t>
  </si>
  <si>
    <t>Середньорічна чисельність інших стипендіатів за рахунок бюджету</t>
  </si>
  <si>
    <t xml:space="preserve">Середній розмір стипендії </t>
  </si>
  <si>
    <r>
      <rPr>
        <b/>
        <sz val="10"/>
        <color indexed="8"/>
        <rFont val="Times New Roman"/>
        <family val="1"/>
      </rPr>
      <t>3.1.</t>
    </r>
    <r>
      <rPr>
        <sz val="10"/>
        <color indexed="8"/>
        <rFont val="Times New Roman"/>
        <family val="1"/>
      </rPr>
      <t>2</t>
    </r>
  </si>
  <si>
    <t>3.2</t>
  </si>
  <si>
    <t>2730</t>
  </si>
  <si>
    <t>Інші виплати населенню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</si>
  <si>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1</t>
    </r>
  </si>
  <si>
    <t>11)</t>
  </si>
  <si>
    <t xml:space="preserve">  - Видатки на переїзд судді, у разі переведення до іншого суду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</si>
  <si>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2</t>
    </r>
  </si>
  <si>
    <t xml:space="preserve">  - Одноразова грошова допомога в разі загибелі (смерті)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</si>
  <si>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3</t>
    </r>
  </si>
  <si>
    <r>
      <t xml:space="preserve">  - Інші виплати населенню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</si>
  <si>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4</t>
    </r>
  </si>
  <si>
    <t>4</t>
  </si>
  <si>
    <t>2800</t>
  </si>
  <si>
    <t>Інші поточні видатки</t>
  </si>
  <si>
    <r>
      <t>4.</t>
    </r>
    <r>
      <rPr>
        <sz val="10"/>
        <color indexed="8"/>
        <rFont val="Times New Roman"/>
        <family val="1"/>
      </rPr>
      <t>1</t>
    </r>
  </si>
  <si>
    <t xml:space="preserve"> - Плата за землю</t>
  </si>
  <si>
    <r>
      <t>4.</t>
    </r>
    <r>
      <rPr>
        <sz val="10"/>
        <color indexed="8"/>
        <rFont val="Times New Roman"/>
        <family val="1"/>
      </rPr>
      <t>2</t>
    </r>
  </si>
  <si>
    <t xml:space="preserve"> - Сплата судового збору</t>
  </si>
  <si>
    <t>4.3</t>
  </si>
  <si>
    <t xml:space="preserve"> - Сплата штрафів, пені</t>
  </si>
  <si>
    <r>
      <t>4.</t>
    </r>
    <r>
      <rPr>
        <sz val="10"/>
        <color indexed="8"/>
        <rFont val="Times New Roman"/>
        <family val="1"/>
      </rPr>
      <t>4</t>
    </r>
  </si>
  <si>
    <t xml:space="preserve"> - Винагорода народних засідателів та присяжних</t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</si>
  <si>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>5</t>
    </r>
  </si>
  <si>
    <r>
      <t xml:space="preserve"> - Інші платежі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</si>
  <si>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>6</t>
    </r>
  </si>
  <si>
    <t>3000</t>
  </si>
  <si>
    <t>КАПІТАЛЬНІ ВИДАТКИ</t>
  </si>
  <si>
    <t>5</t>
  </si>
  <si>
    <t>Придбання основного капіталу</t>
  </si>
  <si>
    <t>5.1</t>
  </si>
  <si>
    <t>3110</t>
  </si>
  <si>
    <t>Придбання обладнання і предметів довгострокового користування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</si>
  <si>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</t>
    </r>
  </si>
  <si>
    <t xml:space="preserve"> - Придбання виробничого обладнання і предметів довгострокового користування: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</si>
  <si>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1.1</t>
    </r>
  </si>
  <si>
    <t xml:space="preserve"> • Система відеонагляду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</si>
  <si>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1.2</t>
    </r>
  </si>
  <si>
    <t xml:space="preserve"> • Камера схову (чарунка) для речей громадянина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</si>
  <si>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1.3</t>
    </r>
  </si>
  <si>
    <t xml:space="preserve"> • Пункт пропуску: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</si>
  <si>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1.3.1</t>
    </r>
  </si>
  <si>
    <t xml:space="preserve"> ~ Турнікет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</si>
  <si>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1.3.2</t>
    </r>
  </si>
  <si>
    <t xml:space="preserve"> ~ Робоче місце охорони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</si>
  <si>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1.3.3</t>
    </r>
  </si>
  <si>
    <r>
      <t xml:space="preserve"> ~ Металодетектор </t>
    </r>
    <r>
      <rPr>
        <u val="single"/>
        <sz val="9"/>
        <rFont val="Times New Roman"/>
        <family val="1"/>
      </rPr>
      <t>стаціонарний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</si>
  <si>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1.4</t>
    </r>
  </si>
  <si>
    <t xml:space="preserve"> • Комплект меблів для залу судового засіданння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</si>
  <si>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1.5</t>
    </r>
  </si>
  <si>
    <t xml:space="preserve"> • Комплект меблів для обладнання робочих місць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</si>
  <si>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1.6</t>
    </r>
  </si>
  <si>
    <t xml:space="preserve"> • Котел для опалення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</si>
  <si>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1.7</t>
    </r>
  </si>
  <si>
    <t xml:space="preserve"> • Система сповіщення про небезпеку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</si>
  <si>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1.8</t>
    </r>
  </si>
  <si>
    <t xml:space="preserve"> • Системи протипожежної сигналізації</t>
  </si>
  <si>
    <r>
      <t>5.1.</t>
    </r>
    <r>
      <rPr>
        <sz val="10"/>
        <rFont val="Times New Roman"/>
        <family val="1"/>
      </rPr>
      <t>2</t>
    </r>
  </si>
  <si>
    <t xml:space="preserve"> - Придбання невиробничого обладнання і предметів довгострокового користування: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</si>
  <si>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2.1</t>
    </r>
  </si>
  <si>
    <t xml:space="preserve"> • Придбання кабін зі спеціального захисного скла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</si>
  <si>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2.2</t>
    </r>
  </si>
  <si>
    <r>
      <t xml:space="preserve"> • Придбання пандусів </t>
    </r>
    <r>
      <rPr>
        <u val="single"/>
        <sz val="10"/>
        <rFont val="Times New Roman"/>
        <family val="1"/>
      </rPr>
      <t>знімних, відкидних</t>
    </r>
    <r>
      <rPr>
        <sz val="10"/>
        <rFont val="Times New Roman"/>
        <family val="1"/>
      </rPr>
      <t xml:space="preserve"> </t>
    </r>
  </si>
  <si>
    <r>
      <t>5.1.</t>
    </r>
    <r>
      <rPr>
        <sz val="10"/>
        <rFont val="Times New Roman"/>
        <family val="1"/>
      </rPr>
      <t>3</t>
    </r>
  </si>
  <si>
    <t xml:space="preserve"> - Придбання кондиціонерів</t>
  </si>
  <si>
    <r>
      <t>5.1.</t>
    </r>
    <r>
      <rPr>
        <sz val="10"/>
        <rFont val="Times New Roman"/>
        <family val="1"/>
      </rPr>
      <t>4</t>
    </r>
  </si>
  <si>
    <t xml:space="preserve"> - Придбання системи охоронної сигналізації</t>
  </si>
  <si>
    <r>
      <t>5.1.</t>
    </r>
    <r>
      <rPr>
        <sz val="10"/>
        <rFont val="Times New Roman"/>
        <family val="1"/>
      </rPr>
      <t>5</t>
    </r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</si>
  <si>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</si>
  <si>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</t>
    </r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</si>
  <si>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</si>
  <si>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</si>
  <si>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6.1</t>
    </r>
  </si>
  <si>
    <t xml:space="preserve"> • Сервер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</si>
  <si>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6.2</t>
    </r>
  </si>
  <si>
    <t xml:space="preserve"> • Персональний комп’ютер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</si>
  <si>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6.3</t>
    </r>
  </si>
  <si>
    <t xml:space="preserve"> • Оргтехніка (принтер, багатофункціональний пристрій)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</si>
  <si>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6.4</t>
    </r>
  </si>
  <si>
    <t>9), 10)</t>
  </si>
  <si>
    <t xml:space="preserve"> • Мережеве та комукаційне обладнання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</si>
  <si>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6.5</t>
    </r>
  </si>
  <si>
    <t xml:space="preserve"> • Інша комп’ютерна техніка 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</si>
  <si>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</t>
    </r>
  </si>
  <si>
    <t xml:space="preserve"> - Придбання обладнання для облаштування залів судових засідань: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</si>
  <si>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7.1</t>
    </r>
  </si>
  <si>
    <t xml:space="preserve"> • Система фіксування судового процесу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</si>
  <si>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7.2</t>
    </r>
  </si>
  <si>
    <t xml:space="preserve"> • Система відеоконференцзв’язку</t>
  </si>
  <si>
    <r>
      <t>5.1.</t>
    </r>
    <r>
      <rPr>
        <sz val="10"/>
        <rFont val="Times New Roman"/>
        <family val="1"/>
      </rPr>
      <t>8</t>
    </r>
  </si>
  <si>
    <t xml:space="preserve"> - Електронне судочинство: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</si>
  <si>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8.1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</si>
  <si>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8.2</t>
    </r>
  </si>
  <si>
    <t xml:space="preserve"> • Сканер</t>
  </si>
  <si>
    <r>
      <t>5.1.</t>
    </r>
    <r>
      <rPr>
        <sz val="10"/>
        <rFont val="Times New Roman"/>
        <family val="1"/>
      </rPr>
      <t>9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</si>
  <si>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9.1</t>
    </r>
  </si>
  <si>
    <t xml:space="preserve"> • Забезпечення відеоконференцзв’язком апеляційних, місцевих судів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</si>
  <si>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9.2</t>
    </r>
  </si>
  <si>
    <t xml:space="preserve"> • Впровадження електронного судочинства (придбання серверного обладнання)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</si>
  <si>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9.3</t>
    </r>
  </si>
  <si>
    <r>
      <rPr>
        <b/>
        <sz val="10"/>
        <color indexed="8"/>
        <rFont val="Times New Roman"/>
        <family val="1"/>
      </rPr>
      <t>5.1.</t>
    </r>
    <r>
      <rPr>
        <sz val="10"/>
        <color indexed="8"/>
        <rFont val="Times New Roman"/>
        <family val="1"/>
      </rPr>
      <t>10</t>
    </r>
  </si>
  <si>
    <t>5.2</t>
  </si>
  <si>
    <t>3120</t>
  </si>
  <si>
    <t>Капітальне будівництво (придбання)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</si>
  <si>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1</t>
    </r>
  </si>
  <si>
    <t>3121</t>
  </si>
  <si>
    <t xml:space="preserve"> - Капітальне будівництво (придбання) житла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</si>
  <si>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</t>
    </r>
  </si>
  <si>
    <t>3122</t>
  </si>
  <si>
    <t>1),2),4)</t>
  </si>
  <si>
    <t xml:space="preserve"> - Капітальне будівництво (придбання) інших об’єктів: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</si>
  <si>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2.1</t>
    </r>
  </si>
  <si>
    <t xml:space="preserve"> • Будівництво приміщень</t>
  </si>
  <si>
    <t>Площа</t>
  </si>
  <si>
    <t>Вартість 1 кв. м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</si>
  <si>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2.2</t>
    </r>
  </si>
  <si>
    <t xml:space="preserve"> • Придбання приміщень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</si>
  <si>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2.3</t>
    </r>
  </si>
  <si>
    <t>1),4)</t>
  </si>
  <si>
    <t xml:space="preserve"> • Будівництво пандусів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</si>
  <si>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2.4</t>
    </r>
  </si>
  <si>
    <t xml:space="preserve"> • Будівництво приміщень для залів судових засідань:</t>
  </si>
  <si>
    <r>
      <rPr>
        <b/>
        <sz val="9"/>
        <rFont val="Times New Roman"/>
        <family val="1"/>
      </rPr>
      <t>5.2.</t>
    </r>
    <r>
      <rPr>
        <sz val="9"/>
        <rFont val="Times New Roman"/>
        <family val="1"/>
      </rPr>
      <t>2.4.1</t>
    </r>
  </si>
  <si>
    <t xml:space="preserve"> ~ Зал судових засідань</t>
  </si>
  <si>
    <r>
      <rPr>
        <b/>
        <sz val="9"/>
        <rFont val="Times New Roman"/>
        <family val="1"/>
      </rPr>
      <t>5.2.</t>
    </r>
    <r>
      <rPr>
        <sz val="9"/>
        <rFont val="Times New Roman"/>
        <family val="1"/>
      </rPr>
      <t>2.4.2</t>
    </r>
  </si>
  <si>
    <t xml:space="preserve"> ~ Нарадча кімната, санвузол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</si>
  <si>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3</t>
    </r>
  </si>
  <si>
    <t>5.3</t>
  </si>
  <si>
    <t>3130</t>
  </si>
  <si>
    <t>Капітальний ремонт</t>
  </si>
  <si>
    <r>
      <rPr>
        <b/>
        <sz val="10"/>
        <color indexed="8"/>
        <rFont val="Times New Roman"/>
        <family val="1"/>
      </rPr>
      <t>5.3.</t>
    </r>
    <r>
      <rPr>
        <sz val="10"/>
        <color indexed="8"/>
        <rFont val="Times New Roman"/>
        <family val="1"/>
      </rPr>
      <t>1</t>
    </r>
  </si>
  <si>
    <t>3132</t>
  </si>
  <si>
    <t xml:space="preserve"> - Капітальний ремонт інших об’єктів: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</si>
  <si>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1.1</t>
    </r>
  </si>
  <si>
    <t xml:space="preserve"> • Капітальний ремонт приміщень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</si>
  <si>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1.2</t>
    </r>
  </si>
  <si>
    <t xml:space="preserve"> • Капітальний ремонт пандусів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</si>
  <si>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1.3</t>
    </r>
  </si>
  <si>
    <t xml:space="preserve"> • Капітальний приміщень для облаштування нових залів судових засідань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</si>
  <si>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1.4</t>
    </r>
  </si>
  <si>
    <t xml:space="preserve"> • Капітальний ремонт автомобілів та обладнання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</si>
  <si>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1.5</t>
    </r>
  </si>
  <si>
    <t xml:space="preserve"> • Заміна металевих загороджень на кабіни зі спеціального захисного скла</t>
  </si>
  <si>
    <r>
      <rPr>
        <b/>
        <sz val="10"/>
        <color indexed="8"/>
        <rFont val="Times New Roman"/>
        <family val="1"/>
      </rPr>
      <t>5.3.</t>
    </r>
    <r>
      <rPr>
        <sz val="10"/>
        <color indexed="8"/>
        <rFont val="Times New Roman"/>
        <family val="1"/>
      </rPr>
      <t>2</t>
    </r>
  </si>
  <si>
    <t>5.4</t>
  </si>
  <si>
    <t>3140</t>
  </si>
  <si>
    <t>Реконструкція та реставрація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</si>
  <si>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1</t>
    </r>
  </si>
  <si>
    <t>3142</t>
  </si>
  <si>
    <t>Реконструкція та реставрація приміщень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</si>
  <si>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2</t>
    </r>
  </si>
  <si>
    <t>Погашення кредиторської заборгованості, зареєстрованої на початок року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</si>
  <si>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3</t>
    </r>
  </si>
  <si>
    <t>3143</t>
  </si>
  <si>
    <t>Реставрація приміщень, які є пам’ятками культури, історії та архітектури</t>
  </si>
  <si>
    <t>5.5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</si>
  <si>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</si>
  <si>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</si>
  <si>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</si>
  <si>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</si>
  <si>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</si>
  <si>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</si>
  <si>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</si>
  <si>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</si>
  <si>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</si>
  <si>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</si>
  <si>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</si>
  <si>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</si>
  <si>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</si>
  <si>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</si>
  <si>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</si>
  <si>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джерела власних надходжень (благодійні внески, гранти та дарунки, інше)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</si>
  <si>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</si>
  <si>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</si>
  <si>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</si>
  <si>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</si>
  <si>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</si>
  <si>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</si>
  <si>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</si>
  <si>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"____" __________ 2016 року</t>
  </si>
  <si>
    <t>М. П.</t>
  </si>
  <si>
    <t>Виконавець:</t>
  </si>
  <si>
    <t>____________________ тел. (_____)___-___-___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</si>
  <si>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</si>
  <si>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</si>
  <si>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</si>
  <si>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</si>
  <si>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</si>
  <si>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</si>
  <si>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</si>
  <si>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 xml:space="preserve"> • Витрати, пов’язані з проведенням огляду доказів за їх місцезнаходженням та вчиненням інших дій, необхідних для розгляду справи
(50 % розміру мінімальної заробітної плати)</t>
  </si>
  <si>
    <r>
      <t xml:space="preserve"> • Розмір компенсації витрат в </t>
    </r>
    <r>
      <rPr>
        <u val="single"/>
        <sz val="10"/>
        <rFont val="Times New Roman"/>
        <family val="1"/>
      </rPr>
      <t>адміністративних справах</t>
    </r>
    <r>
      <rPr>
        <sz val="10"/>
        <rFont val="Times New Roman"/>
        <family val="1"/>
      </rPr>
      <t xml:space="preserve">
(40 % розміру мінімальної заробітної плати)</t>
    </r>
  </si>
  <si>
    <r>
      <t xml:space="preserve"> • Розмір компенсації витрат у </t>
    </r>
    <r>
      <rPr>
        <u val="single"/>
        <sz val="10"/>
        <rFont val="Times New Roman"/>
        <family val="1"/>
      </rPr>
      <t>цивільних справах</t>
    </r>
    <r>
      <rPr>
        <sz val="10"/>
        <rFont val="Times New Roman"/>
        <family val="1"/>
      </rPr>
      <t>, у разі якщо сторона звільнена від оплати витрат на прав.доп.
(2,5 % розміру мінімальної заробітної плати)</t>
    </r>
  </si>
  <si>
    <r>
      <t xml:space="preserve"> • Розмір компенсації витрат в </t>
    </r>
    <r>
      <rPr>
        <u val="single"/>
        <sz val="10"/>
        <rFont val="Times New Roman"/>
        <family val="1"/>
      </rPr>
      <t>адміністративних справах</t>
    </r>
    <r>
      <rPr>
        <sz val="10"/>
        <rFont val="Times New Roman"/>
        <family val="1"/>
      </rPr>
      <t>, у разі якщо сторона звільнена від оплати витрат на прав.доп.
(2,5 % розміру мінімальної заробітної плати)</t>
    </r>
  </si>
  <si>
    <r>
      <rPr>
        <b/>
        <sz val="12.5"/>
        <rFont val="Times New Roman"/>
        <family val="1"/>
      </rPr>
      <t>Додаток 1</t>
    </r>
    <r>
      <rPr>
        <sz val="12.5"/>
        <rFont val="Times New Roman"/>
        <family val="1"/>
      </rPr>
      <t xml:space="preserve"> до листа Державної судової адміністрації України
від ___.__.2015 р. № 11-_____/15</t>
    </r>
  </si>
  <si>
    <t>2016 рік - 9 місяців</t>
  </si>
  <si>
    <t>2016 рік - 12 місяців</t>
  </si>
  <si>
    <t>2016 рік - І квартал (3 місяці)</t>
  </si>
  <si>
    <t>2016 рік - І півріччя (6 місяців)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</si>
  <si>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</si>
  <si>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</si>
  <si>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</si>
  <si>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</si>
  <si>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</si>
  <si>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</si>
  <si>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</si>
  <si>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</si>
  <si>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(гр.9-6)</t>
  </si>
  <si>
    <t>(гр.12-6)</t>
  </si>
  <si>
    <t>(гр.15-6)</t>
  </si>
  <si>
    <t>(гр.18-6)</t>
  </si>
  <si>
    <t>Звіт про виконання індивідуального кошторису та паспортів бюджетних програм</t>
  </si>
  <si>
    <r>
      <t>Показники затрат</t>
    </r>
    <r>
      <rPr>
        <sz val="11"/>
        <color indexed="30"/>
        <rFont val="Times New Roman"/>
        <family val="1"/>
      </rPr>
      <t xml:space="preserve"> = на початок року відповідно до заданих параметрів</t>
    </r>
  </si>
  <si>
    <r>
      <t xml:space="preserve">Показники затрат </t>
    </r>
    <r>
      <rPr>
        <sz val="11"/>
        <color indexed="30"/>
        <rFont val="Times New Roman"/>
        <family val="1"/>
      </rPr>
      <t>= кошторис на 2016 рік - заплановано придбати/побудувати до кінця 2016 року відповідно до бюджетних асигнувань 2016 року; показник "кількість судів" = фактично працюючі суди, "штатна чисельність" = чисельність, затверджена штатним розписом</t>
    </r>
  </si>
  <si>
    <t>(план+зміни)</t>
  </si>
  <si>
    <t>за КПКВК 0501020 “Здійснення правосуддя місцевими та апеляційними судами”</t>
  </si>
  <si>
    <r>
      <t xml:space="preserve">Показники затрат на І-ІV квартали </t>
    </r>
    <r>
      <rPr>
        <sz val="11"/>
        <color indexed="30"/>
        <rFont val="Times New Roman"/>
        <family val="1"/>
      </rPr>
      <t>= касові видатки наростаючим підсумком - фактично придбано/побудовано за відповідний квартал 2016 року; показник "кількість судів" = фактично працюючі суди, "штатна чисельність" = середньооблікова чисельність</t>
    </r>
  </si>
  <si>
    <t>2016 рік - І квартал</t>
  </si>
  <si>
    <t>2016 рік - І півріччя</t>
  </si>
  <si>
    <t>В.С. Котова</t>
  </si>
  <si>
    <t>О.М. Радченко</t>
  </si>
  <si>
    <t>Апеляційний суд міста Києва</t>
  </si>
  <si>
    <t>жовтня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</si>
</sst>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000_ ;[Red]\-#,##0.0000\ 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.5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sz val="8"/>
      <color indexed="3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i/>
      <sz val="9"/>
      <color indexed="36"/>
      <name val="Times New Roman"/>
      <family val="1"/>
    </font>
    <font>
      <u val="single"/>
      <sz val="10"/>
      <name val="Times New Roman"/>
      <family val="1"/>
    </font>
    <font>
      <i/>
      <sz val="9"/>
      <color indexed="60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i/>
      <sz val="8"/>
      <color indexed="3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b/>
      <sz val="18"/>
      <color indexed="8"/>
      <name val="Times New Roman"/>
      <family val="1"/>
    </font>
    <font>
      <u val="single"/>
      <sz val="9"/>
      <name val="Times New Roman"/>
      <family val="1"/>
    </font>
    <font>
      <i/>
      <sz val="9"/>
      <color indexed="21"/>
      <name val="Times New Roman"/>
      <family val="1"/>
    </font>
    <font>
      <i/>
      <sz val="10"/>
      <name val="Times New Roman"/>
      <family val="1"/>
    </font>
    <font>
      <sz val="9"/>
      <color indexed="3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8"/>
      <color indexed="21"/>
      <name val="Times New Roman"/>
      <family val="1"/>
    </font>
    <font>
      <sz val="11"/>
      <color indexed="1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 style="double"/>
      <bottom style="thin"/>
    </border>
    <border>
      <left/>
      <right style="thin"/>
      <top style="medium"/>
      <bottom style="medium"/>
    </border>
    <border>
      <left style="thin"/>
      <right/>
      <top style="double"/>
      <bottom style="thin"/>
    </border>
    <border>
      <left style="medium"/>
      <right style="thin"/>
      <top style="double"/>
      <bottom style="medium"/>
    </border>
    <border>
      <left/>
      <right style="thin"/>
      <top style="medium"/>
      <bottom style="thin"/>
    </border>
    <border>
      <left/>
      <right style="thin"/>
      <top style="double"/>
      <bottom style="thin"/>
    </border>
    <border>
      <left/>
      <right style="medium"/>
      <top style="medium"/>
      <bottom style="medium"/>
    </border>
    <border>
      <left/>
      <right style="thick"/>
      <top/>
      <bottom/>
    </border>
    <border>
      <left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double"/>
      <bottom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/>
      <top/>
      <bottom style="thick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double"/>
      <bottom style="double"/>
    </border>
    <border>
      <left style="thin"/>
      <right/>
      <top style="thin"/>
      <bottom style="thick"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 style="medium"/>
      <top style="thin"/>
      <bottom style="double"/>
    </border>
    <border>
      <left style="thin"/>
      <right style="thick"/>
      <top style="thick"/>
      <bottom style="thick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 style="thin"/>
      <top style="medium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double"/>
      <bottom style="thick"/>
    </border>
    <border>
      <left style="thin"/>
      <right style="thin"/>
      <top style="double"/>
      <bottom style="thick"/>
    </border>
    <border>
      <left/>
      <right style="medium"/>
      <top style="double"/>
      <bottom style="thick"/>
    </border>
    <border>
      <left style="medium"/>
      <right/>
      <top style="double"/>
      <bottom style="thick"/>
    </border>
    <border>
      <left/>
      <right style="medium"/>
      <top style="medium"/>
      <bottom style="thick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88" fillId="24" borderId="0" applyNumberFormat="0" applyBorder="0" applyAlignment="0" applyProtection="0"/>
    <xf numFmtId="0" fontId="63" fillId="25" borderId="0" applyNumberFormat="0" applyBorder="0" applyAlignment="0" applyProtection="0"/>
    <xf numFmtId="0" fontId="88" fillId="26" borderId="0" applyNumberFormat="0" applyBorder="0" applyAlignment="0" applyProtection="0"/>
    <xf numFmtId="0" fontId="63" fillId="17" borderId="0" applyNumberFormat="0" applyBorder="0" applyAlignment="0" applyProtection="0"/>
    <xf numFmtId="0" fontId="88" fillId="27" borderId="0" applyNumberFormat="0" applyBorder="0" applyAlignment="0" applyProtection="0"/>
    <xf numFmtId="0" fontId="63" fillId="19" borderId="0" applyNumberFormat="0" applyBorder="0" applyAlignment="0" applyProtection="0"/>
    <xf numFmtId="0" fontId="88" fillId="28" borderId="0" applyNumberFormat="0" applyBorder="0" applyAlignment="0" applyProtection="0"/>
    <xf numFmtId="0" fontId="63" fillId="29" borderId="0" applyNumberFormat="0" applyBorder="0" applyAlignment="0" applyProtection="0"/>
    <xf numFmtId="0" fontId="88" fillId="30" borderId="0" applyNumberFormat="0" applyBorder="0" applyAlignment="0" applyProtection="0"/>
    <xf numFmtId="0" fontId="63" fillId="31" borderId="0" applyNumberFormat="0" applyBorder="0" applyAlignment="0" applyProtection="0"/>
    <xf numFmtId="0" fontId="88" fillId="32" borderId="0" applyNumberFormat="0" applyBorder="0" applyAlignment="0" applyProtection="0"/>
    <xf numFmtId="0" fontId="63" fillId="33" borderId="0" applyNumberFormat="0" applyBorder="0" applyAlignment="0" applyProtection="0"/>
    <xf numFmtId="0" fontId="64" fillId="0" borderId="0">
      <alignment/>
      <protection/>
    </xf>
    <xf numFmtId="0" fontId="88" fillId="34" borderId="0" applyNumberFormat="0" applyBorder="0" applyAlignment="0" applyProtection="0"/>
    <xf numFmtId="0" fontId="63" fillId="35" borderId="0" applyNumberFormat="0" applyBorder="0" applyAlignment="0" applyProtection="0"/>
    <xf numFmtId="0" fontId="88" fillId="36" borderId="0" applyNumberFormat="0" applyBorder="0" applyAlignment="0" applyProtection="0"/>
    <xf numFmtId="0" fontId="63" fillId="37" borderId="0" applyNumberFormat="0" applyBorder="0" applyAlignment="0" applyProtection="0"/>
    <xf numFmtId="0" fontId="88" fillId="38" borderId="0" applyNumberFormat="0" applyBorder="0" applyAlignment="0" applyProtection="0"/>
    <xf numFmtId="0" fontId="63" fillId="39" borderId="0" applyNumberFormat="0" applyBorder="0" applyAlignment="0" applyProtection="0"/>
    <xf numFmtId="0" fontId="88" fillId="40" borderId="0" applyNumberFormat="0" applyBorder="0" applyAlignment="0" applyProtection="0"/>
    <xf numFmtId="0" fontId="63" fillId="29" borderId="0" applyNumberFormat="0" applyBorder="0" applyAlignment="0" applyProtection="0"/>
    <xf numFmtId="0" fontId="88" fillId="41" borderId="0" applyNumberFormat="0" applyBorder="0" applyAlignment="0" applyProtection="0"/>
    <xf numFmtId="0" fontId="63" fillId="31" borderId="0" applyNumberFormat="0" applyBorder="0" applyAlignment="0" applyProtection="0"/>
    <xf numFmtId="0" fontId="88" fillId="42" borderId="0" applyNumberFormat="0" applyBorder="0" applyAlignment="0" applyProtection="0"/>
    <xf numFmtId="0" fontId="63" fillId="43" borderId="0" applyNumberFormat="0" applyBorder="0" applyAlignment="0" applyProtection="0"/>
    <xf numFmtId="0" fontId="89" fillId="44" borderId="1" applyNumberFormat="0" applyAlignment="0" applyProtection="0"/>
    <xf numFmtId="0" fontId="65" fillId="13" borderId="2" applyNumberFormat="0" applyAlignment="0" applyProtection="0"/>
    <xf numFmtId="0" fontId="90" fillId="45" borderId="3" applyNumberFormat="0" applyAlignment="0" applyProtection="0"/>
    <xf numFmtId="0" fontId="66" fillId="46" borderId="4" applyNumberFormat="0" applyAlignment="0" applyProtection="0"/>
    <xf numFmtId="0" fontId="91" fillId="45" borderId="1" applyNumberFormat="0" applyAlignment="0" applyProtection="0"/>
    <xf numFmtId="0" fontId="6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68" fillId="0" borderId="6" applyNumberFormat="0" applyFill="0" applyAlignment="0" applyProtection="0"/>
    <xf numFmtId="0" fontId="93" fillId="0" borderId="7" applyNumberFormat="0" applyFill="0" applyAlignment="0" applyProtection="0"/>
    <xf numFmtId="0" fontId="69" fillId="0" borderId="8" applyNumberFormat="0" applyFill="0" applyAlignment="0" applyProtection="0"/>
    <xf numFmtId="0" fontId="94" fillId="0" borderId="9" applyNumberFormat="0" applyFill="0" applyAlignment="0" applyProtection="0"/>
    <xf numFmtId="0" fontId="70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95" fillId="0" borderId="11" applyNumberFormat="0" applyFill="0" applyAlignment="0" applyProtection="0"/>
    <xf numFmtId="0" fontId="71" fillId="0" borderId="12" applyNumberFormat="0" applyFill="0" applyAlignment="0" applyProtection="0"/>
    <xf numFmtId="0" fontId="96" fillId="47" borderId="13" applyNumberFormat="0" applyAlignment="0" applyProtection="0"/>
    <xf numFmtId="0" fontId="72" fillId="48" borderId="14" applyNumberFormat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51" borderId="0" applyNumberFormat="0" applyBorder="0" applyAlignment="0" applyProtection="0"/>
    <xf numFmtId="0" fontId="76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4" fillId="53" borderId="16" applyNumberFormat="0" applyFont="0" applyAlignment="0" applyProtection="0"/>
    <xf numFmtId="9" fontId="0" fillId="0" borderId="0" applyFont="0" applyFill="0" applyBorder="0" applyAlignment="0" applyProtection="0"/>
    <xf numFmtId="0" fontId="102" fillId="0" borderId="17" applyNumberFormat="0" applyFill="0" applyAlignment="0" applyProtection="0"/>
    <xf numFmtId="0" fontId="78" fillId="0" borderId="18" applyNumberFormat="0" applyFill="0" applyAlignment="0" applyProtection="0"/>
    <xf numFmtId="0" fontId="79" fillId="0" borderId="0">
      <alignment/>
      <protection/>
    </xf>
    <xf numFmtId="0" fontId="10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54" borderId="0" applyNumberFormat="0" applyBorder="0" applyAlignment="0" applyProtection="0"/>
    <xf numFmtId="0" fontId="81" fillId="7" borderId="0" applyNumberFormat="0" applyBorder="0" applyAlignment="0" applyProtection="0"/>
  </cellStyleXfs>
  <cellXfs count="131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13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15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15" borderId="19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55" borderId="20" xfId="0" applyFont="1" applyFill="1" applyBorder="1" applyAlignment="1">
      <alignment horizontal="center" vertical="center"/>
    </xf>
    <xf numFmtId="0" fontId="15" fillId="55" borderId="21" xfId="0" applyFont="1" applyFill="1" applyBorder="1" applyAlignment="1">
      <alignment horizontal="center" vertical="center"/>
    </xf>
    <xf numFmtId="0" fontId="15" fillId="55" borderId="22" xfId="0" applyFont="1" applyFill="1" applyBorder="1" applyAlignment="1">
      <alignment horizontal="center" vertical="center"/>
    </xf>
    <xf numFmtId="0" fontId="15" fillId="55" borderId="23" xfId="0" applyFont="1" applyFill="1" applyBorder="1" applyAlignment="1">
      <alignment vertical="center"/>
    </xf>
    <xf numFmtId="0" fontId="16" fillId="50" borderId="23" xfId="0" applyFont="1" applyFill="1" applyBorder="1" applyAlignment="1">
      <alignment horizontal="centerContinuous" vertical="center"/>
    </xf>
    <xf numFmtId="0" fontId="2" fillId="50" borderId="23" xfId="0" applyFont="1" applyFill="1" applyBorder="1" applyAlignment="1">
      <alignment horizontal="centerContinuous" vertical="center"/>
    </xf>
    <xf numFmtId="0" fontId="15" fillId="55" borderId="24" xfId="0" applyFont="1" applyFill="1" applyBorder="1" applyAlignment="1">
      <alignment horizontal="center" vertical="center"/>
    </xf>
    <xf numFmtId="0" fontId="15" fillId="55" borderId="25" xfId="0" applyFont="1" applyFill="1" applyBorder="1" applyAlignment="1">
      <alignment horizontal="center" vertical="center"/>
    </xf>
    <xf numFmtId="0" fontId="15" fillId="55" borderId="2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55" borderId="26" xfId="0" applyFont="1" applyFill="1" applyBorder="1" applyAlignment="1">
      <alignment horizontal="center" vertical="center"/>
    </xf>
    <xf numFmtId="0" fontId="15" fillId="55" borderId="27" xfId="0" applyFont="1" applyFill="1" applyBorder="1" applyAlignment="1">
      <alignment horizontal="center" vertical="center"/>
    </xf>
    <xf numFmtId="0" fontId="15" fillId="55" borderId="28" xfId="0" applyFont="1" applyFill="1" applyBorder="1" applyAlignment="1">
      <alignment horizontal="center" vertical="center"/>
    </xf>
    <xf numFmtId="0" fontId="17" fillId="55" borderId="0" xfId="0" applyFont="1" applyFill="1" applyBorder="1" applyAlignment="1">
      <alignment horizontal="center" vertical="center"/>
    </xf>
    <xf numFmtId="0" fontId="18" fillId="50" borderId="29" xfId="0" applyFont="1" applyFill="1" applyBorder="1" applyAlignment="1">
      <alignment horizontal="centerContinuous" vertical="center"/>
    </xf>
    <xf numFmtId="0" fontId="15" fillId="50" borderId="29" xfId="0" applyFont="1" applyFill="1" applyBorder="1" applyAlignment="1">
      <alignment horizontal="centerContinuous" vertical="center"/>
    </xf>
    <xf numFmtId="0" fontId="15" fillId="55" borderId="30" xfId="0" applyFont="1" applyFill="1" applyBorder="1" applyAlignment="1">
      <alignment horizontal="center" vertical="center"/>
    </xf>
    <xf numFmtId="0" fontId="15" fillId="55" borderId="31" xfId="0" applyFont="1" applyFill="1" applyBorder="1" applyAlignment="1">
      <alignment horizontal="center" vertical="center"/>
    </xf>
    <xf numFmtId="0" fontId="15" fillId="55" borderId="0" xfId="0" applyFont="1" applyFill="1" applyBorder="1" applyAlignment="1">
      <alignment horizontal="center" vertical="center"/>
    </xf>
    <xf numFmtId="0" fontId="19" fillId="55" borderId="27" xfId="0" applyFont="1" applyFill="1" applyBorder="1" applyAlignment="1">
      <alignment horizontal="center" vertical="center"/>
    </xf>
    <xf numFmtId="0" fontId="18" fillId="50" borderId="32" xfId="0" applyFont="1" applyFill="1" applyBorder="1" applyAlignment="1">
      <alignment horizontal="center" vertical="center"/>
    </xf>
    <xf numFmtId="0" fontId="15" fillId="55" borderId="32" xfId="0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/>
    </xf>
    <xf numFmtId="0" fontId="20" fillId="55" borderId="31" xfId="0" applyFont="1" applyFill="1" applyBorder="1" applyAlignment="1">
      <alignment horizontal="center" vertical="center"/>
    </xf>
    <xf numFmtId="0" fontId="15" fillId="55" borderId="33" xfId="0" applyFont="1" applyFill="1" applyBorder="1" applyAlignment="1">
      <alignment horizontal="center" vertical="center"/>
    </xf>
    <xf numFmtId="0" fontId="15" fillId="55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55" borderId="36" xfId="0" applyFont="1" applyFill="1" applyBorder="1" applyAlignment="1">
      <alignment vertical="center"/>
    </xf>
    <xf numFmtId="0" fontId="18" fillId="50" borderId="37" xfId="0" applyFont="1" applyFill="1" applyBorder="1" applyAlignment="1">
      <alignment vertical="center"/>
    </xf>
    <xf numFmtId="0" fontId="15" fillId="55" borderId="37" xfId="0" applyFont="1" applyFill="1" applyBorder="1" applyAlignment="1">
      <alignment horizontal="center" vertical="center"/>
    </xf>
    <xf numFmtId="0" fontId="19" fillId="55" borderId="36" xfId="0" applyFont="1" applyFill="1" applyBorder="1" applyAlignment="1">
      <alignment horizontal="center" vertical="center"/>
    </xf>
    <xf numFmtId="0" fontId="19" fillId="55" borderId="34" xfId="0" applyFont="1" applyFill="1" applyBorder="1" applyAlignment="1">
      <alignment horizontal="center" vertical="center"/>
    </xf>
    <xf numFmtId="0" fontId="19" fillId="55" borderId="38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50" borderId="44" xfId="0" applyFont="1" applyFill="1" applyBorder="1" applyAlignment="1">
      <alignment vertical="center"/>
    </xf>
    <xf numFmtId="0" fontId="2" fillId="50" borderId="29" xfId="0" applyFont="1" applyFill="1" applyBorder="1" applyAlignment="1">
      <alignment horizontal="center" vertical="center"/>
    </xf>
    <xf numFmtId="0" fontId="2" fillId="50" borderId="29" xfId="0" applyFont="1" applyFill="1" applyBorder="1" applyAlignment="1">
      <alignment vertical="center"/>
    </xf>
    <xf numFmtId="0" fontId="21" fillId="50" borderId="29" xfId="0" applyFont="1" applyFill="1" applyBorder="1" applyAlignment="1">
      <alignment horizontal="center" vertical="center"/>
    </xf>
    <xf numFmtId="0" fontId="16" fillId="50" borderId="44" xfId="0" applyFont="1" applyFill="1" applyBorder="1" applyAlignment="1">
      <alignment vertical="center"/>
    </xf>
    <xf numFmtId="0" fontId="2" fillId="50" borderId="45" xfId="0" applyFont="1" applyFill="1" applyBorder="1" applyAlignment="1">
      <alignment vertical="center"/>
    </xf>
    <xf numFmtId="0" fontId="16" fillId="50" borderId="29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>
      <alignment vertical="center" wrapText="1"/>
    </xf>
    <xf numFmtId="0" fontId="15" fillId="0" borderId="49" xfId="0" applyFont="1" applyBorder="1" applyAlignment="1">
      <alignment horizontal="center" vertical="center"/>
    </xf>
    <xf numFmtId="165" fontId="25" fillId="15" borderId="46" xfId="0" applyNumberFormat="1" applyFont="1" applyFill="1" applyBorder="1" applyAlignment="1" applyProtection="1">
      <alignment vertical="center"/>
      <protection locked="0"/>
    </xf>
    <xf numFmtId="3" fontId="22" fillId="0" borderId="47" xfId="0" applyNumberFormat="1" applyFont="1" applyFill="1" applyBorder="1" applyAlignment="1" applyProtection="1">
      <alignment horizontal="center" vertical="center"/>
      <protection/>
    </xf>
    <xf numFmtId="3" fontId="22" fillId="0" borderId="50" xfId="0" applyNumberFormat="1" applyFont="1" applyFill="1" applyBorder="1" applyAlignment="1" applyProtection="1">
      <alignment horizontal="center" vertical="center"/>
      <protection/>
    </xf>
    <xf numFmtId="3" fontId="22" fillId="0" borderId="51" xfId="0" applyNumberFormat="1" applyFont="1" applyFill="1" applyBorder="1" applyAlignment="1" applyProtection="1">
      <alignment horizontal="center" vertical="center"/>
      <protection/>
    </xf>
    <xf numFmtId="3" fontId="22" fillId="0" borderId="52" xfId="0" applyNumberFormat="1" applyFont="1" applyFill="1" applyBorder="1" applyAlignment="1" applyProtection="1">
      <alignment horizontal="center" vertical="center"/>
      <protection/>
    </xf>
    <xf numFmtId="3" fontId="22" fillId="0" borderId="53" xfId="0" applyNumberFormat="1" applyFont="1" applyFill="1" applyBorder="1" applyAlignment="1" applyProtection="1">
      <alignment horizontal="center" vertical="center"/>
      <protection/>
    </xf>
    <xf numFmtId="3" fontId="22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/>
    </xf>
    <xf numFmtId="165" fontId="18" fillId="15" borderId="55" xfId="0" applyNumberFormat="1" applyFont="1" applyFill="1" applyBorder="1" applyAlignment="1" applyProtection="1">
      <alignment vertical="center"/>
      <protection locked="0"/>
    </xf>
    <xf numFmtId="3" fontId="22" fillId="0" borderId="44" xfId="0" applyNumberFormat="1" applyFont="1" applyFill="1" applyBorder="1" applyAlignment="1" applyProtection="1">
      <alignment horizontal="center" vertical="center"/>
      <protection/>
    </xf>
    <xf numFmtId="3" fontId="22" fillId="0" borderId="29" xfId="0" applyNumberFormat="1" applyFont="1" applyFill="1" applyBorder="1" applyAlignment="1" applyProtection="1">
      <alignment horizontal="center" vertical="center"/>
      <protection/>
    </xf>
    <xf numFmtId="0" fontId="2" fillId="50" borderId="53" xfId="0" applyFont="1" applyFill="1" applyBorder="1" applyAlignment="1">
      <alignment vertical="center"/>
    </xf>
    <xf numFmtId="3" fontId="22" fillId="50" borderId="54" xfId="0" applyNumberFormat="1" applyFont="1" applyFill="1" applyBorder="1" applyAlignment="1" applyProtection="1">
      <alignment horizontal="center" vertical="center" wrapText="1"/>
      <protection/>
    </xf>
    <xf numFmtId="0" fontId="2" fillId="50" borderId="54" xfId="0" applyFont="1" applyFill="1" applyBorder="1" applyAlignment="1">
      <alignment horizontal="center" vertical="center"/>
    </xf>
    <xf numFmtId="0" fontId="2" fillId="50" borderId="54" xfId="0" applyFont="1" applyFill="1" applyBorder="1" applyAlignment="1">
      <alignment vertical="center"/>
    </xf>
    <xf numFmtId="0" fontId="16" fillId="50" borderId="53" xfId="0" applyFont="1" applyFill="1" applyBorder="1" applyAlignment="1">
      <alignment vertical="center"/>
    </xf>
    <xf numFmtId="0" fontId="2" fillId="50" borderId="58" xfId="0" applyFont="1" applyFill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165" fontId="18" fillId="15" borderId="46" xfId="0" applyNumberFormat="1" applyFont="1" applyFill="1" applyBorder="1" applyAlignment="1" applyProtection="1">
      <alignment vertical="center"/>
      <protection locked="0"/>
    </xf>
    <xf numFmtId="0" fontId="11" fillId="0" borderId="56" xfId="0" applyFont="1" applyBorder="1" applyAlignment="1">
      <alignment vertical="center" wrapText="1"/>
    </xf>
    <xf numFmtId="0" fontId="15" fillId="0" borderId="56" xfId="0" applyFont="1" applyFill="1" applyBorder="1" applyAlignment="1">
      <alignment vertical="center" wrapText="1"/>
    </xf>
    <xf numFmtId="0" fontId="11" fillId="0" borderId="57" xfId="0" applyFont="1" applyBorder="1" applyAlignment="1">
      <alignment horizontal="center" vertical="center"/>
    </xf>
    <xf numFmtId="166" fontId="18" fillId="15" borderId="55" xfId="0" applyNumberFormat="1" applyFont="1" applyFill="1" applyBorder="1" applyAlignment="1" applyProtection="1">
      <alignment vertical="center"/>
      <protection locked="0"/>
    </xf>
    <xf numFmtId="166" fontId="18" fillId="15" borderId="52" xfId="0" applyNumberFormat="1" applyFont="1" applyFill="1" applyBorder="1" applyAlignment="1" applyProtection="1">
      <alignment vertical="center"/>
      <protection locked="0"/>
    </xf>
    <xf numFmtId="165" fontId="18" fillId="15" borderId="52" xfId="0" applyNumberFormat="1" applyFont="1" applyFill="1" applyBorder="1" applyAlignment="1" applyProtection="1">
      <alignment vertical="center"/>
      <protection locked="0"/>
    </xf>
    <xf numFmtId="0" fontId="15" fillId="0" borderId="56" xfId="0" applyFont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5" fillId="0" borderId="59" xfId="0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61" xfId="0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/>
    </xf>
    <xf numFmtId="165" fontId="18" fillId="15" borderId="59" xfId="0" applyNumberFormat="1" applyFont="1" applyFill="1" applyBorder="1" applyAlignment="1" applyProtection="1">
      <alignment vertical="center"/>
      <protection locked="0"/>
    </xf>
    <xf numFmtId="3" fontId="22" fillId="0" borderId="60" xfId="0" applyNumberFormat="1" applyFont="1" applyFill="1" applyBorder="1" applyAlignment="1" applyProtection="1">
      <alignment horizontal="center" vertical="center"/>
      <protection/>
    </xf>
    <xf numFmtId="3" fontId="22" fillId="0" borderId="63" xfId="0" applyNumberFormat="1" applyFont="1" applyFill="1" applyBorder="1" applyAlignment="1" applyProtection="1">
      <alignment horizontal="center" vertical="center"/>
      <protection/>
    </xf>
    <xf numFmtId="0" fontId="21" fillId="50" borderId="54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165" fontId="18" fillId="0" borderId="5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8" fillId="0" borderId="55" xfId="0" applyNumberFormat="1" applyFont="1" applyFill="1" applyBorder="1" applyAlignment="1">
      <alignment vertical="center"/>
    </xf>
    <xf numFmtId="0" fontId="15" fillId="0" borderId="61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67" fontId="18" fillId="0" borderId="46" xfId="0" applyNumberFormat="1" applyFont="1" applyFill="1" applyBorder="1" applyAlignment="1">
      <alignment vertical="center"/>
    </xf>
    <xf numFmtId="167" fontId="18" fillId="0" borderId="55" xfId="0" applyNumberFormat="1" applyFont="1" applyFill="1" applyBorder="1" applyAlignment="1">
      <alignment vertical="center"/>
    </xf>
    <xf numFmtId="0" fontId="15" fillId="0" borderId="5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22" fillId="0" borderId="31" xfId="0" applyNumberFormat="1" applyFont="1" applyFill="1" applyBorder="1" applyAlignment="1" applyProtection="1">
      <alignment horizontal="center" vertical="center"/>
      <protection/>
    </xf>
    <xf numFmtId="167" fontId="18" fillId="0" borderId="33" xfId="0" applyNumberFormat="1" applyFont="1" applyFill="1" applyBorder="1" applyAlignment="1">
      <alignment vertical="center"/>
    </xf>
    <xf numFmtId="3" fontId="22" fillId="0" borderId="38" xfId="0" applyNumberFormat="1" applyFont="1" applyFill="1" applyBorder="1" applyAlignment="1" applyProtection="1">
      <alignment horizontal="center" vertical="center"/>
      <protection/>
    </xf>
    <xf numFmtId="167" fontId="18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26" fillId="56" borderId="40" xfId="0" applyFont="1" applyFill="1" applyBorder="1" applyAlignment="1">
      <alignment vertical="center"/>
    </xf>
    <xf numFmtId="0" fontId="26" fillId="56" borderId="43" xfId="0" applyFont="1" applyFill="1" applyBorder="1" applyAlignment="1">
      <alignment horizontal="center" vertical="center"/>
    </xf>
    <xf numFmtId="0" fontId="26" fillId="56" borderId="41" xfId="0" applyFont="1" applyFill="1" applyBorder="1" applyAlignment="1">
      <alignment vertical="center"/>
    </xf>
    <xf numFmtId="0" fontId="21" fillId="56" borderId="42" xfId="0" applyFont="1" applyFill="1" applyBorder="1" applyAlignment="1">
      <alignment horizontal="center" vertical="center" wrapText="1"/>
    </xf>
    <xf numFmtId="0" fontId="25" fillId="56" borderId="43" xfId="0" applyFont="1" applyFill="1" applyBorder="1" applyAlignment="1">
      <alignment horizontal="center" vertical="center"/>
    </xf>
    <xf numFmtId="164" fontId="29" fillId="56" borderId="20" xfId="0" applyNumberFormat="1" applyFont="1" applyFill="1" applyBorder="1" applyAlignment="1">
      <alignment vertical="center"/>
    </xf>
    <xf numFmtId="164" fontId="29" fillId="56" borderId="22" xfId="0" applyNumberFormat="1" applyFont="1" applyFill="1" applyBorder="1" applyAlignment="1">
      <alignment vertical="center"/>
    </xf>
    <xf numFmtId="164" fontId="29" fillId="56" borderId="25" xfId="0" applyNumberFormat="1" applyFont="1" applyFill="1" applyBorder="1" applyAlignment="1">
      <alignment vertical="center"/>
    </xf>
    <xf numFmtId="164" fontId="29" fillId="56" borderId="26" xfId="0" applyNumberFormat="1" applyFont="1" applyFill="1" applyBorder="1" applyAlignment="1">
      <alignment vertical="center"/>
    </xf>
    <xf numFmtId="164" fontId="29" fillId="56" borderId="28" xfId="0" applyNumberFormat="1" applyFont="1" applyFill="1" applyBorder="1" applyAlignment="1">
      <alignment vertical="center"/>
    </xf>
    <xf numFmtId="164" fontId="29" fillId="56" borderId="3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15" fillId="0" borderId="66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164" fontId="18" fillId="0" borderId="69" xfId="0" applyNumberFormat="1" applyFont="1" applyFill="1" applyBorder="1" applyAlignment="1">
      <alignment vertical="center"/>
    </xf>
    <xf numFmtId="164" fontId="15" fillId="0" borderId="70" xfId="0" applyNumberFormat="1" applyFont="1" applyFill="1" applyBorder="1" applyAlignment="1">
      <alignment vertical="center"/>
    </xf>
    <xf numFmtId="164" fontId="15" fillId="0" borderId="68" xfId="0" applyNumberFormat="1" applyFont="1" applyFill="1" applyBorder="1" applyAlignment="1">
      <alignment vertical="center"/>
    </xf>
    <xf numFmtId="164" fontId="15" fillId="0" borderId="51" xfId="0" applyNumberFormat="1" applyFont="1" applyFill="1" applyBorder="1" applyAlignment="1">
      <alignment vertical="center"/>
    </xf>
    <xf numFmtId="167" fontId="15" fillId="0" borderId="51" xfId="0" applyNumberFormat="1" applyFont="1" applyFill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 wrapText="1"/>
    </xf>
    <xf numFmtId="0" fontId="15" fillId="0" borderId="52" xfId="0" applyFont="1" applyBorder="1" applyAlignment="1">
      <alignment horizontal="center" vertical="center"/>
    </xf>
    <xf numFmtId="164" fontId="15" fillId="0" borderId="52" xfId="0" applyNumberFormat="1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9" fontId="19" fillId="0" borderId="59" xfId="0" applyNumberFormat="1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32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6" fillId="46" borderId="74" xfId="0" applyFont="1" applyFill="1" applyBorder="1" applyAlignment="1">
      <alignment horizontal="center" vertical="center"/>
    </xf>
    <xf numFmtId="0" fontId="34" fillId="46" borderId="75" xfId="0" applyFont="1" applyFill="1" applyBorder="1" applyAlignment="1">
      <alignment horizontal="center" vertical="center"/>
    </xf>
    <xf numFmtId="0" fontId="16" fillId="46" borderId="76" xfId="0" applyFont="1" applyFill="1" applyBorder="1" applyAlignment="1">
      <alignment horizontal="center" vertical="center"/>
    </xf>
    <xf numFmtId="0" fontId="34" fillId="46" borderId="76" xfId="0" applyFont="1" applyFill="1" applyBorder="1" applyAlignment="1">
      <alignment vertical="center"/>
    </xf>
    <xf numFmtId="0" fontId="18" fillId="46" borderId="75" xfId="0" applyFont="1" applyFill="1" applyBorder="1" applyAlignment="1">
      <alignment horizontal="center" vertical="center"/>
    </xf>
    <xf numFmtId="168" fontId="16" fillId="46" borderId="77" xfId="0" applyNumberFormat="1" applyFont="1" applyFill="1" applyBorder="1" applyAlignment="1">
      <alignment vertical="center"/>
    </xf>
    <xf numFmtId="168" fontId="16" fillId="46" borderId="78" xfId="0" applyNumberFormat="1" applyFont="1" applyFill="1" applyBorder="1" applyAlignment="1">
      <alignment vertical="center"/>
    </xf>
    <xf numFmtId="168" fontId="16" fillId="46" borderId="7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6" fillId="23" borderId="33" xfId="0" applyFont="1" applyFill="1" applyBorder="1" applyAlignment="1">
      <alignment horizontal="center" vertical="center"/>
    </xf>
    <xf numFmtId="49" fontId="29" fillId="23" borderId="35" xfId="0" applyNumberFormat="1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vertical="center"/>
    </xf>
    <xf numFmtId="49" fontId="29" fillId="23" borderId="35" xfId="0" applyNumberFormat="1" applyFont="1" applyFill="1" applyBorder="1" applyAlignment="1">
      <alignment horizontal="left" vertical="center" wrapText="1"/>
    </xf>
    <xf numFmtId="49" fontId="25" fillId="23" borderId="34" xfId="0" applyNumberFormat="1" applyFont="1" applyFill="1" applyBorder="1" applyAlignment="1">
      <alignment horizontal="center" vertical="center" wrapText="1"/>
    </xf>
    <xf numFmtId="168" fontId="16" fillId="23" borderId="33" xfId="0" applyNumberFormat="1" applyFont="1" applyFill="1" applyBorder="1" applyAlignment="1">
      <alignment vertical="center"/>
    </xf>
    <xf numFmtId="168" fontId="16" fillId="23" borderId="35" xfId="0" applyNumberFormat="1" applyFont="1" applyFill="1" applyBorder="1" applyAlignment="1">
      <alignment vertical="center"/>
    </xf>
    <xf numFmtId="168" fontId="16" fillId="23" borderId="3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6" fillId="23" borderId="26" xfId="0" applyNumberFormat="1" applyFont="1" applyFill="1" applyBorder="1" applyAlignment="1">
      <alignment horizontal="center" vertical="center" wrapText="1"/>
    </xf>
    <xf numFmtId="0" fontId="16" fillId="23" borderId="28" xfId="0" applyFont="1" applyFill="1" applyBorder="1" applyAlignment="1">
      <alignment horizontal="center" vertical="center" wrapText="1"/>
    </xf>
    <xf numFmtId="0" fontId="15" fillId="23" borderId="28" xfId="0" applyFont="1" applyFill="1" applyBorder="1" applyAlignment="1">
      <alignment horizontal="center" vertical="center"/>
    </xf>
    <xf numFmtId="49" fontId="29" fillId="23" borderId="28" xfId="0" applyNumberFormat="1" applyFont="1" applyFill="1" applyBorder="1" applyAlignment="1">
      <alignment horizontal="left" vertical="center" wrapText="1"/>
    </xf>
    <xf numFmtId="0" fontId="18" fillId="23" borderId="27" xfId="0" applyFont="1" applyFill="1" applyBorder="1" applyAlignment="1">
      <alignment horizontal="center" vertical="center"/>
    </xf>
    <xf numFmtId="168" fontId="18" fillId="23" borderId="26" xfId="0" applyNumberFormat="1" applyFont="1" applyFill="1" applyBorder="1" applyAlignment="1">
      <alignment vertical="center"/>
    </xf>
    <xf numFmtId="164" fontId="18" fillId="23" borderId="28" xfId="0" applyNumberFormat="1" applyFont="1" applyFill="1" applyBorder="1" applyAlignment="1">
      <alignment vertical="center"/>
    </xf>
    <xf numFmtId="164" fontId="18" fillId="23" borderId="3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18" fillId="13" borderId="69" xfId="0" applyNumberFormat="1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vertical="center" wrapText="1"/>
    </xf>
    <xf numFmtId="49" fontId="25" fillId="13" borderId="80" xfId="0" applyNumberFormat="1" applyFont="1" applyFill="1" applyBorder="1" applyAlignment="1">
      <alignment horizontal="center" vertical="center" wrapText="1"/>
    </xf>
    <xf numFmtId="168" fontId="25" fillId="13" borderId="69" xfId="0" applyNumberFormat="1" applyFont="1" applyFill="1" applyBorder="1" applyAlignment="1">
      <alignment vertical="center"/>
    </xf>
    <xf numFmtId="168" fontId="25" fillId="15" borderId="80" xfId="0" applyNumberFormat="1" applyFont="1" applyFill="1" applyBorder="1" applyAlignment="1" applyProtection="1">
      <alignment vertical="center"/>
      <protection locked="0"/>
    </xf>
    <xf numFmtId="168" fontId="25" fillId="15" borderId="68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18" fillId="13" borderId="33" xfId="0" applyNumberFormat="1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vertical="center" wrapText="1"/>
    </xf>
    <xf numFmtId="0" fontId="18" fillId="13" borderId="37" xfId="0" applyFont="1" applyFill="1" applyBorder="1" applyAlignment="1">
      <alignment vertical="center" wrapText="1"/>
    </xf>
    <xf numFmtId="0" fontId="15" fillId="13" borderId="34" xfId="0" applyFont="1" applyFill="1" applyBorder="1" applyAlignment="1">
      <alignment horizontal="center" vertical="center"/>
    </xf>
    <xf numFmtId="168" fontId="25" fillId="13" borderId="33" xfId="0" applyNumberFormat="1" applyFont="1" applyFill="1" applyBorder="1" applyAlignment="1">
      <alignment vertical="center"/>
    </xf>
    <xf numFmtId="168" fontId="25" fillId="15" borderId="34" xfId="0" applyNumberFormat="1" applyFont="1" applyFill="1" applyBorder="1" applyAlignment="1" applyProtection="1">
      <alignment vertical="center"/>
      <protection locked="0"/>
    </xf>
    <xf numFmtId="168" fontId="25" fillId="15" borderId="3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16" fillId="23" borderId="81" xfId="0" applyNumberFormat="1" applyFont="1" applyFill="1" applyBorder="1" applyAlignment="1">
      <alignment horizontal="center" vertical="center" wrapText="1"/>
    </xf>
    <xf numFmtId="0" fontId="16" fillId="23" borderId="41" xfId="0" applyFont="1" applyFill="1" applyBorder="1" applyAlignment="1">
      <alignment horizontal="center" vertical="center" wrapText="1"/>
    </xf>
    <xf numFmtId="0" fontId="18" fillId="23" borderId="41" xfId="0" applyFont="1" applyFill="1" applyBorder="1" applyAlignment="1">
      <alignment horizontal="center" vertical="center" wrapText="1"/>
    </xf>
    <xf numFmtId="0" fontId="16" fillId="23" borderId="41" xfId="0" applyFont="1" applyFill="1" applyBorder="1" applyAlignment="1">
      <alignment vertical="center" wrapText="1"/>
    </xf>
    <xf numFmtId="49" fontId="25" fillId="23" borderId="43" xfId="0" applyNumberFormat="1" applyFont="1" applyFill="1" applyBorder="1" applyAlignment="1">
      <alignment horizontal="center" vertical="center" wrapText="1"/>
    </xf>
    <xf numFmtId="164" fontId="25" fillId="23" borderId="81" xfId="0" applyNumberFormat="1" applyFont="1" applyFill="1" applyBorder="1" applyAlignment="1">
      <alignment vertical="center"/>
    </xf>
    <xf numFmtId="164" fontId="25" fillId="15" borderId="41" xfId="0" applyNumberFormat="1" applyFont="1" applyFill="1" applyBorder="1" applyAlignment="1" applyProtection="1">
      <alignment vertical="center"/>
      <protection locked="0"/>
    </xf>
    <xf numFmtId="164" fontId="25" fillId="15" borderId="39" xfId="0" applyNumberFormat="1" applyFont="1" applyFill="1" applyBorder="1" applyAlignment="1" applyProtection="1">
      <alignment vertical="center"/>
      <protection locked="0"/>
    </xf>
    <xf numFmtId="0" fontId="16" fillId="23" borderId="26" xfId="0" applyFont="1" applyFill="1" applyBorder="1" applyAlignment="1">
      <alignment horizontal="center" vertical="center" wrapText="1"/>
    </xf>
    <xf numFmtId="164" fontId="16" fillId="23" borderId="26" xfId="0" applyNumberFormat="1" applyFont="1" applyFill="1" applyBorder="1" applyAlignment="1">
      <alignment vertical="center"/>
    </xf>
    <xf numFmtId="164" fontId="16" fillId="23" borderId="28" xfId="0" applyNumberFormat="1" applyFont="1" applyFill="1" applyBorder="1" applyAlignment="1">
      <alignment vertical="center"/>
    </xf>
    <xf numFmtId="164" fontId="16" fillId="23" borderId="3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29" fillId="23" borderId="41" xfId="0" applyNumberFormat="1" applyFont="1" applyFill="1" applyBorder="1" applyAlignment="1">
      <alignment horizontal="left" vertical="center" wrapText="1"/>
    </xf>
    <xf numFmtId="0" fontId="18" fillId="23" borderId="43" xfId="0" applyFont="1" applyFill="1" applyBorder="1" applyAlignment="1">
      <alignment horizontal="center" vertical="center"/>
    </xf>
    <xf numFmtId="164" fontId="18" fillId="23" borderId="81" xfId="0" applyNumberFormat="1" applyFont="1" applyFill="1" applyBorder="1" applyAlignment="1">
      <alignment vertical="center"/>
    </xf>
    <xf numFmtId="164" fontId="18" fillId="23" borderId="41" xfId="0" applyNumberFormat="1" applyFont="1" applyFill="1" applyBorder="1" applyAlignment="1">
      <alignment vertical="center"/>
    </xf>
    <xf numFmtId="164" fontId="18" fillId="23" borderId="39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 applyProtection="1">
      <alignment vertical="center"/>
      <protection/>
    </xf>
    <xf numFmtId="164" fontId="11" fillId="0" borderId="47" xfId="0" applyNumberFormat="1" applyFont="1" applyFill="1" applyBorder="1" applyAlignment="1" applyProtection="1">
      <alignment vertical="center"/>
      <protection/>
    </xf>
    <xf numFmtId="164" fontId="11" fillId="0" borderId="5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55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right" vertical="center" wrapText="1"/>
    </xf>
    <xf numFmtId="3" fontId="35" fillId="0" borderId="55" xfId="0" applyNumberFormat="1" applyFont="1" applyFill="1" applyBorder="1" applyAlignment="1" applyProtection="1">
      <alignment vertical="center"/>
      <protection/>
    </xf>
    <xf numFmtId="3" fontId="24" fillId="15" borderId="51" xfId="0" applyNumberFormat="1" applyFont="1" applyFill="1" applyBorder="1" applyAlignment="1" applyProtection="1">
      <alignment vertical="center"/>
      <protection locked="0"/>
    </xf>
    <xf numFmtId="3" fontId="24" fillId="15" borderId="52" xfId="0" applyNumberFormat="1" applyFont="1" applyFill="1" applyBorder="1" applyAlignment="1" applyProtection="1">
      <alignment vertical="center"/>
      <protection locked="0"/>
    </xf>
    <xf numFmtId="49" fontId="24" fillId="0" borderId="82" xfId="0" applyNumberFormat="1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right" vertical="center" wrapText="1"/>
    </xf>
    <xf numFmtId="4" fontId="35" fillId="0" borderId="82" xfId="0" applyNumberFormat="1" applyFont="1" applyFill="1" applyBorder="1" applyAlignment="1">
      <alignment horizontal="right" vertical="center"/>
    </xf>
    <xf numFmtId="4" fontId="24" fillId="15" borderId="84" xfId="0" applyNumberFormat="1" applyFont="1" applyFill="1" applyBorder="1" applyAlignment="1" applyProtection="1">
      <alignment vertical="center"/>
      <protection locked="0"/>
    </xf>
    <xf numFmtId="4" fontId="24" fillId="15" borderId="86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55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57" xfId="0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 wrapText="1"/>
    </xf>
    <xf numFmtId="0" fontId="24" fillId="0" borderId="85" xfId="0" applyFont="1" applyBorder="1" applyAlignment="1">
      <alignment horizontal="right" vertical="center" wrapText="1"/>
    </xf>
    <xf numFmtId="0" fontId="24" fillId="0" borderId="8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49" fontId="11" fillId="0" borderId="46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87" xfId="0" applyNumberFormat="1" applyFont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/>
    </xf>
    <xf numFmtId="164" fontId="25" fillId="0" borderId="87" xfId="0" applyNumberFormat="1" applyFont="1" applyFill="1" applyBorder="1" applyAlignment="1" applyProtection="1">
      <alignment vertical="center"/>
      <protection/>
    </xf>
    <xf numFmtId="164" fontId="11" fillId="15" borderId="89" xfId="0" applyNumberFormat="1" applyFont="1" applyFill="1" applyBorder="1" applyAlignment="1" applyProtection="1">
      <alignment vertical="center"/>
      <protection locked="0"/>
    </xf>
    <xf numFmtId="164" fontId="11" fillId="15" borderId="91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/>
    </xf>
    <xf numFmtId="49" fontId="11" fillId="0" borderId="48" xfId="0" applyNumberFormat="1" applyFont="1" applyFill="1" applyBorder="1" applyAlignment="1">
      <alignment vertical="center" wrapText="1"/>
    </xf>
    <xf numFmtId="49" fontId="24" fillId="0" borderId="56" xfId="113" applyNumberFormat="1" applyFont="1" applyFill="1" applyBorder="1" applyAlignment="1" applyProtection="1">
      <alignment horizontal="right" vertical="center" wrapText="1"/>
      <protection/>
    </xf>
    <xf numFmtId="49" fontId="24" fillId="0" borderId="85" xfId="113" applyNumberFormat="1" applyFont="1" applyFill="1" applyBorder="1" applyAlignment="1" applyProtection="1">
      <alignment horizontal="right" vertical="center" wrapText="1"/>
      <protection/>
    </xf>
    <xf numFmtId="49" fontId="11" fillId="0" borderId="87" xfId="0" applyNumberFormat="1" applyFont="1" applyFill="1" applyBorder="1" applyAlignment="1">
      <alignment horizontal="center" vertical="center" wrapText="1"/>
    </xf>
    <xf numFmtId="49" fontId="11" fillId="0" borderId="90" xfId="0" applyNumberFormat="1" applyFont="1" applyFill="1" applyBorder="1" applyAlignment="1">
      <alignment vertical="center" wrapText="1"/>
    </xf>
    <xf numFmtId="164" fontId="25" fillId="0" borderId="87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49" fontId="11" fillId="0" borderId="55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49" fontId="11" fillId="0" borderId="56" xfId="113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0" applyFont="1" applyAlignment="1">
      <alignment vertical="center"/>
    </xf>
    <xf numFmtId="49" fontId="37" fillId="0" borderId="55" xfId="0" applyNumberFormat="1" applyFont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/>
    </xf>
    <xf numFmtId="49" fontId="24" fillId="0" borderId="61" xfId="113" applyNumberFormat="1" applyFont="1" applyFill="1" applyBorder="1" applyAlignment="1" applyProtection="1">
      <alignment horizontal="right" vertical="center" wrapText="1"/>
      <protection/>
    </xf>
    <xf numFmtId="0" fontId="24" fillId="0" borderId="62" xfId="0" applyFont="1" applyBorder="1" applyAlignment="1">
      <alignment horizontal="center" vertical="center"/>
    </xf>
    <xf numFmtId="4" fontId="35" fillId="0" borderId="59" xfId="0" applyNumberFormat="1" applyFont="1" applyFill="1" applyBorder="1" applyAlignment="1">
      <alignment horizontal="right" vertical="center"/>
    </xf>
    <xf numFmtId="4" fontId="24" fillId="15" borderId="60" xfId="0" applyNumberFormat="1" applyFont="1" applyFill="1" applyBorder="1" applyAlignment="1" applyProtection="1">
      <alignment vertical="center"/>
      <protection locked="0"/>
    </xf>
    <xf numFmtId="4" fontId="24" fillId="15" borderId="63" xfId="0" applyNumberFormat="1" applyFont="1" applyFill="1" applyBorder="1" applyAlignment="1" applyProtection="1">
      <alignment vertical="center"/>
      <protection locked="0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51" xfId="113" applyNumberFormat="1" applyFont="1" applyFill="1" applyBorder="1" applyAlignment="1" applyProtection="1">
      <alignment horizontal="left" vertical="center" wrapText="1" indent="2"/>
      <protection/>
    </xf>
    <xf numFmtId="164" fontId="25" fillId="0" borderId="55" xfId="0" applyNumberFormat="1" applyFont="1" applyFill="1" applyBorder="1" applyAlignment="1" applyProtection="1">
      <alignment vertical="center"/>
      <protection/>
    </xf>
    <xf numFmtId="164" fontId="11" fillId="0" borderId="51" xfId="0" applyNumberFormat="1" applyFont="1" applyFill="1" applyBorder="1" applyAlignment="1" applyProtection="1">
      <alignment vertical="center"/>
      <protection/>
    </xf>
    <xf numFmtId="164" fontId="11" fillId="0" borderId="52" xfId="0" applyNumberFormat="1" applyFont="1" applyFill="1" applyBorder="1" applyAlignment="1" applyProtection="1">
      <alignment vertical="center"/>
      <protection/>
    </xf>
    <xf numFmtId="49" fontId="24" fillId="0" borderId="51" xfId="113" applyNumberFormat="1" applyFont="1" applyFill="1" applyBorder="1" applyAlignment="1" applyProtection="1">
      <alignment horizontal="right" vertical="center" wrapText="1"/>
      <protection/>
    </xf>
    <xf numFmtId="4" fontId="35" fillId="0" borderId="55" xfId="0" applyNumberFormat="1" applyFont="1" applyFill="1" applyBorder="1" applyAlignment="1">
      <alignment horizontal="right" vertical="center"/>
    </xf>
    <xf numFmtId="4" fontId="24" fillId="15" borderId="51" xfId="0" applyNumberFormat="1" applyFont="1" applyFill="1" applyBorder="1" applyAlignment="1" applyProtection="1">
      <alignment vertical="center"/>
      <protection locked="0"/>
    </xf>
    <xf numFmtId="4" fontId="24" fillId="15" borderId="52" xfId="0" applyNumberFormat="1" applyFont="1" applyFill="1" applyBorder="1" applyAlignment="1" applyProtection="1">
      <alignment vertical="center"/>
      <protection locked="0"/>
    </xf>
    <xf numFmtId="49" fontId="11" fillId="0" borderId="47" xfId="113" applyNumberFormat="1" applyFont="1" applyFill="1" applyBorder="1" applyAlignment="1" applyProtection="1">
      <alignment horizontal="left" vertical="center" wrapText="1" indent="2"/>
      <protection/>
    </xf>
    <xf numFmtId="49" fontId="37" fillId="0" borderId="55" xfId="0" applyNumberFormat="1" applyFont="1" applyFill="1" applyBorder="1" applyAlignment="1">
      <alignment horizontal="center" vertical="center" wrapText="1"/>
    </xf>
    <xf numFmtId="49" fontId="37" fillId="0" borderId="82" xfId="0" applyNumberFormat="1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/>
    </xf>
    <xf numFmtId="49" fontId="37" fillId="0" borderId="82" xfId="0" applyNumberFormat="1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11" fillId="0" borderId="90" xfId="0" applyFont="1" applyFill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55" xfId="0" applyNumberFormat="1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/>
    </xf>
    <xf numFmtId="49" fontId="39" fillId="0" borderId="82" xfId="0" applyNumberFormat="1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/>
    </xf>
    <xf numFmtId="49" fontId="11" fillId="0" borderId="92" xfId="113" applyNumberFormat="1" applyFont="1" applyFill="1" applyBorder="1" applyAlignment="1" applyProtection="1">
      <alignment horizontal="left" vertical="center" wrapText="1" indent="2"/>
      <protection/>
    </xf>
    <xf numFmtId="49" fontId="11" fillId="0" borderId="48" xfId="113" applyNumberFormat="1" applyFont="1" applyFill="1" applyBorder="1" applyAlignment="1" applyProtection="1">
      <alignment horizontal="left" vertical="center" wrapText="1" indent="2"/>
      <protection/>
    </xf>
    <xf numFmtId="49" fontId="15" fillId="0" borderId="87" xfId="0" applyNumberFormat="1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49" fontId="25" fillId="0" borderId="93" xfId="0" applyNumberFormat="1" applyFont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vertical="center" wrapText="1"/>
    </xf>
    <xf numFmtId="0" fontId="11" fillId="0" borderId="94" xfId="0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49" fontId="11" fillId="0" borderId="61" xfId="113" applyNumberFormat="1" applyFont="1" applyFill="1" applyBorder="1" applyAlignment="1" applyProtection="1">
      <alignment horizontal="left" vertical="center" wrapText="1" indent="2"/>
      <protection/>
    </xf>
    <xf numFmtId="0" fontId="11" fillId="0" borderId="98" xfId="0" applyFont="1" applyBorder="1" applyAlignment="1">
      <alignment horizontal="center" vertical="center"/>
    </xf>
    <xf numFmtId="164" fontId="25" fillId="0" borderId="100" xfId="0" applyNumberFormat="1" applyFont="1" applyFill="1" applyBorder="1" applyAlignment="1" applyProtection="1">
      <alignment vertical="center"/>
      <protection/>
    </xf>
    <xf numFmtId="164" fontId="11" fillId="15" borderId="99" xfId="0" applyNumberFormat="1" applyFont="1" applyFill="1" applyBorder="1" applyAlignment="1" applyProtection="1">
      <alignment vertical="center"/>
      <protection locked="0"/>
    </xf>
    <xf numFmtId="164" fontId="11" fillId="15" borderId="101" xfId="0" applyNumberFormat="1" applyFont="1" applyFill="1" applyBorder="1" applyAlignment="1" applyProtection="1">
      <alignment vertical="center"/>
      <protection locked="0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64" fontId="11" fillId="15" borderId="51" xfId="0" applyNumberFormat="1" applyFont="1" applyFill="1" applyBorder="1" applyAlignment="1" applyProtection="1">
      <alignment vertical="center"/>
      <protection locked="0"/>
    </xf>
    <xf numFmtId="164" fontId="11" fillId="15" borderId="52" xfId="0" applyNumberFormat="1" applyFont="1" applyFill="1" applyBorder="1" applyAlignment="1" applyProtection="1">
      <alignment vertical="center"/>
      <protection locked="0"/>
    </xf>
    <xf numFmtId="49" fontId="11" fillId="0" borderId="82" xfId="0" applyNumberFormat="1" applyFont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49" fontId="11" fillId="0" borderId="90" xfId="113" applyNumberFormat="1" applyFont="1" applyFill="1" applyBorder="1" applyAlignment="1" applyProtection="1">
      <alignment horizontal="left" vertical="center" wrapText="1" indent="2"/>
      <protection/>
    </xf>
    <xf numFmtId="164" fontId="25" fillId="0" borderId="82" xfId="0" applyNumberFormat="1" applyFont="1" applyFill="1" applyBorder="1" applyAlignment="1" applyProtection="1">
      <alignment vertical="center"/>
      <protection/>
    </xf>
    <xf numFmtId="164" fontId="11" fillId="15" borderId="84" xfId="0" applyNumberFormat="1" applyFont="1" applyFill="1" applyBorder="1" applyAlignment="1" applyProtection="1">
      <alignment vertical="center"/>
      <protection locked="0"/>
    </xf>
    <xf numFmtId="164" fontId="11" fillId="15" borderId="86" xfId="0" applyNumberFormat="1" applyFont="1" applyFill="1" applyBorder="1" applyAlignment="1" applyProtection="1">
      <alignment vertical="center"/>
      <protection locked="0"/>
    </xf>
    <xf numFmtId="49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164" fontId="25" fillId="0" borderId="97" xfId="0" applyNumberFormat="1" applyFont="1" applyFill="1" applyBorder="1" applyAlignment="1" applyProtection="1">
      <alignment vertical="center"/>
      <protection/>
    </xf>
    <xf numFmtId="164" fontId="11" fillId="15" borderId="92" xfId="0" applyNumberFormat="1" applyFont="1" applyFill="1" applyBorder="1" applyAlignment="1" applyProtection="1">
      <alignment vertical="center"/>
      <protection locked="0"/>
    </xf>
    <xf numFmtId="164" fontId="11" fillId="15" borderId="102" xfId="0" applyNumberFormat="1" applyFont="1" applyFill="1" applyBorder="1" applyAlignment="1" applyProtection="1">
      <alignment vertical="center"/>
      <protection locked="0"/>
    </xf>
    <xf numFmtId="0" fontId="16" fillId="23" borderId="43" xfId="0" applyFont="1" applyFill="1" applyBorder="1" applyAlignment="1">
      <alignment horizontal="center" vertical="center" wrapText="1"/>
    </xf>
    <xf numFmtId="0" fontId="16" fillId="23" borderId="103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49" fontId="11" fillId="0" borderId="93" xfId="0" applyNumberFormat="1" applyFont="1" applyBorder="1" applyAlignment="1">
      <alignment horizontal="center" vertical="center" wrapText="1"/>
    </xf>
    <xf numFmtId="0" fontId="11" fillId="0" borderId="96" xfId="0" applyFont="1" applyBorder="1" applyAlignment="1">
      <alignment vertical="center" wrapText="1"/>
    </xf>
    <xf numFmtId="0" fontId="15" fillId="0" borderId="94" xfId="0" applyFont="1" applyBorder="1" applyAlignment="1">
      <alignment horizontal="center" vertical="center"/>
    </xf>
    <xf numFmtId="164" fontId="25" fillId="0" borderId="93" xfId="0" applyNumberFormat="1" applyFont="1" applyFill="1" applyBorder="1" applyAlignment="1" applyProtection="1">
      <alignment vertical="center"/>
      <protection/>
    </xf>
    <xf numFmtId="164" fontId="11" fillId="0" borderId="95" xfId="0" applyNumberFormat="1" applyFont="1" applyFill="1" applyBorder="1" applyAlignment="1" applyProtection="1">
      <alignment vertical="center"/>
      <protection/>
    </xf>
    <xf numFmtId="164" fontId="11" fillId="0" borderId="94" xfId="0" applyNumberFormat="1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3" fontId="24" fillId="15" borderId="57" xfId="0" applyNumberFormat="1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>
      <alignment horizontal="center" vertical="center"/>
    </xf>
    <xf numFmtId="4" fontId="24" fillId="15" borderId="57" xfId="0" applyNumberFormat="1" applyFont="1" applyFill="1" applyBorder="1" applyAlignment="1" applyProtection="1">
      <alignment vertical="center"/>
      <protection locked="0"/>
    </xf>
    <xf numFmtId="0" fontId="15" fillId="0" borderId="57" xfId="0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 applyProtection="1">
      <alignment vertical="center"/>
      <protection/>
    </xf>
    <xf numFmtId="49" fontId="23" fillId="0" borderId="55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right" vertical="center" wrapText="1"/>
    </xf>
    <xf numFmtId="49" fontId="23" fillId="0" borderId="87" xfId="0" applyNumberFormat="1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right" vertical="center" wrapText="1"/>
    </xf>
    <xf numFmtId="0" fontId="24" fillId="0" borderId="86" xfId="0" applyFont="1" applyFill="1" applyBorder="1" applyAlignment="1">
      <alignment horizontal="center" vertical="center"/>
    </xf>
    <xf numFmtId="4" fontId="24" fillId="15" borderId="83" xfId="0" applyNumberFormat="1" applyFont="1" applyFill="1" applyBorder="1" applyAlignment="1" applyProtection="1">
      <alignment vertical="center"/>
      <protection locked="0"/>
    </xf>
    <xf numFmtId="49" fontId="25" fillId="0" borderId="87" xfId="0" applyNumberFormat="1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49" xfId="0" applyNumberFormat="1" applyFont="1" applyFill="1" applyBorder="1" applyAlignment="1" applyProtection="1">
      <alignment vertical="center"/>
      <protection/>
    </xf>
    <xf numFmtId="0" fontId="23" fillId="0" borderId="56" xfId="0" applyFont="1" applyFill="1" applyBorder="1" applyAlignment="1">
      <alignment horizontal="left" vertical="center" wrapText="1" indent="6"/>
    </xf>
    <xf numFmtId="0" fontId="23" fillId="0" borderId="57" xfId="0" applyFont="1" applyFill="1" applyBorder="1" applyAlignment="1">
      <alignment horizontal="center" vertical="center"/>
    </xf>
    <xf numFmtId="164" fontId="42" fillId="0" borderId="46" xfId="0" applyNumberFormat="1" applyFont="1" applyFill="1" applyBorder="1" applyAlignment="1" applyProtection="1">
      <alignment vertical="center"/>
      <protection/>
    </xf>
    <xf numFmtId="164" fontId="23" fillId="0" borderId="47" xfId="0" applyNumberFormat="1" applyFont="1" applyFill="1" applyBorder="1" applyAlignment="1" applyProtection="1">
      <alignment vertical="center"/>
      <protection/>
    </xf>
    <xf numFmtId="164" fontId="23" fillId="0" borderId="5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55" xfId="0" applyNumberFormat="1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right" vertical="center" wrapText="1"/>
    </xf>
    <xf numFmtId="0" fontId="44" fillId="0" borderId="57" xfId="0" applyFont="1" applyFill="1" applyBorder="1" applyAlignment="1">
      <alignment horizontal="center" vertical="center"/>
    </xf>
    <xf numFmtId="3" fontId="45" fillId="0" borderId="55" xfId="0" applyNumberFormat="1" applyFont="1" applyFill="1" applyBorder="1" applyAlignment="1" applyProtection="1">
      <alignment vertical="center"/>
      <protection/>
    </xf>
    <xf numFmtId="3" fontId="44" fillId="15" borderId="51" xfId="0" applyNumberFormat="1" applyFont="1" applyFill="1" applyBorder="1" applyAlignment="1" applyProtection="1">
      <alignment vertical="center"/>
      <protection locked="0"/>
    </xf>
    <xf numFmtId="3" fontId="44" fillId="15" borderId="52" xfId="0" applyNumberFormat="1" applyFont="1" applyFill="1" applyBorder="1" applyAlignment="1" applyProtection="1">
      <alignment vertical="center"/>
      <protection locked="0"/>
    </xf>
    <xf numFmtId="4" fontId="45" fillId="0" borderId="55" xfId="0" applyNumberFormat="1" applyFont="1" applyFill="1" applyBorder="1" applyAlignment="1">
      <alignment horizontal="right" vertical="center"/>
    </xf>
    <xf numFmtId="4" fontId="44" fillId="15" borderId="51" xfId="0" applyNumberFormat="1" applyFont="1" applyFill="1" applyBorder="1" applyAlignment="1" applyProtection="1">
      <alignment vertical="center"/>
      <protection locked="0"/>
    </xf>
    <xf numFmtId="4" fontId="44" fillId="15" borderId="52" xfId="0" applyNumberFormat="1" applyFont="1" applyFill="1" applyBorder="1" applyAlignment="1" applyProtection="1">
      <alignment vertical="center"/>
      <protection locked="0"/>
    </xf>
    <xf numFmtId="4" fontId="45" fillId="0" borderId="82" xfId="0" applyNumberFormat="1" applyFont="1" applyFill="1" applyBorder="1" applyAlignment="1">
      <alignment horizontal="right" vertical="center"/>
    </xf>
    <xf numFmtId="4" fontId="44" fillId="15" borderId="84" xfId="0" applyNumberFormat="1" applyFont="1" applyFill="1" applyBorder="1" applyAlignment="1" applyProtection="1">
      <alignment vertical="center"/>
      <protection locked="0"/>
    </xf>
    <xf numFmtId="4" fontId="44" fillId="15" borderId="86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49" fontId="25" fillId="0" borderId="93" xfId="0" applyNumberFormat="1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vertical="center" wrapText="1"/>
    </xf>
    <xf numFmtId="0" fontId="15" fillId="0" borderId="94" xfId="0" applyFont="1" applyFill="1" applyBorder="1" applyAlignment="1">
      <alignment horizontal="center" vertical="center"/>
    </xf>
    <xf numFmtId="164" fontId="11" fillId="15" borderId="88" xfId="0" applyNumberFormat="1" applyFont="1" applyFill="1" applyBorder="1" applyAlignment="1" applyProtection="1">
      <alignment vertical="center"/>
      <protection locked="0"/>
    </xf>
    <xf numFmtId="49" fontId="11" fillId="0" borderId="93" xfId="0" applyNumberFormat="1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/>
    </xf>
    <xf numFmtId="49" fontId="11" fillId="0" borderId="97" xfId="0" applyNumberFormat="1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/>
    </xf>
    <xf numFmtId="164" fontId="11" fillId="15" borderId="98" xfId="0" applyNumberFormat="1" applyFont="1" applyFill="1" applyBorder="1" applyAlignment="1" applyProtection="1">
      <alignment vertical="center"/>
      <protection locked="0"/>
    </xf>
    <xf numFmtId="164" fontId="11" fillId="15" borderId="57" xfId="0" applyNumberFormat="1" applyFont="1" applyFill="1" applyBorder="1" applyAlignment="1" applyProtection="1">
      <alignment vertical="center"/>
      <protection locked="0"/>
    </xf>
    <xf numFmtId="49" fontId="11" fillId="0" borderId="82" xfId="0" applyNumberFormat="1" applyFont="1" applyFill="1" applyBorder="1" applyAlignment="1">
      <alignment horizontal="center" vertical="center" wrapText="1"/>
    </xf>
    <xf numFmtId="164" fontId="11" fillId="15" borderId="83" xfId="0" applyNumberFormat="1" applyFont="1" applyFill="1" applyBorder="1" applyAlignment="1" applyProtection="1">
      <alignment vertical="center"/>
      <protection locked="0"/>
    </xf>
    <xf numFmtId="164" fontId="11" fillId="15" borderId="104" xfId="0" applyNumberFormat="1" applyFont="1" applyFill="1" applyBorder="1" applyAlignment="1" applyProtection="1">
      <alignment vertical="center"/>
      <protection locked="0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right" vertical="center" wrapText="1"/>
    </xf>
    <xf numFmtId="0" fontId="24" fillId="0" borderId="91" xfId="0" applyFont="1" applyFill="1" applyBorder="1" applyAlignment="1">
      <alignment horizontal="center" vertical="center"/>
    </xf>
    <xf numFmtId="4" fontId="35" fillId="0" borderId="87" xfId="0" applyNumberFormat="1" applyFont="1" applyFill="1" applyBorder="1" applyAlignment="1">
      <alignment horizontal="right" vertical="center"/>
    </xf>
    <xf numFmtId="4" fontId="24" fillId="15" borderId="89" xfId="0" applyNumberFormat="1" applyFont="1" applyFill="1" applyBorder="1" applyAlignment="1" applyProtection="1">
      <alignment vertical="center"/>
      <protection locked="0"/>
    </xf>
    <xf numFmtId="4" fontId="24" fillId="15" borderId="88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Border="1" applyAlignment="1">
      <alignment horizontal="center" vertical="center" wrapText="1"/>
    </xf>
    <xf numFmtId="49" fontId="41" fillId="0" borderId="55" xfId="0" applyNumberFormat="1" applyFont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49" fontId="41" fillId="0" borderId="82" xfId="0" applyNumberFormat="1" applyFont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/>
    </xf>
    <xf numFmtId="164" fontId="11" fillId="15" borderId="47" xfId="0" applyNumberFormat="1" applyFont="1" applyFill="1" applyBorder="1" applyAlignment="1" applyProtection="1">
      <alignment vertical="center"/>
      <protection locked="0"/>
    </xf>
    <xf numFmtId="164" fontId="11" fillId="15" borderId="49" xfId="0" applyNumberFormat="1" applyFont="1" applyFill="1" applyBorder="1" applyAlignment="1" applyProtection="1">
      <alignment vertical="center"/>
      <protection locked="0"/>
    </xf>
    <xf numFmtId="164" fontId="11" fillId="15" borderId="95" xfId="0" applyNumberFormat="1" applyFont="1" applyFill="1" applyBorder="1" applyAlignment="1" applyProtection="1">
      <alignment vertical="center"/>
      <protection locked="0"/>
    </xf>
    <xf numFmtId="164" fontId="11" fillId="15" borderId="94" xfId="0" applyNumberFormat="1" applyFont="1" applyFill="1" applyBorder="1" applyAlignment="1" applyProtection="1">
      <alignment vertical="center"/>
      <protection locked="0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6" fillId="23" borderId="43" xfId="0" applyFont="1" applyFill="1" applyBorder="1" applyAlignment="1">
      <alignment horizontal="center" vertical="center"/>
    </xf>
    <xf numFmtId="0" fontId="18" fillId="23" borderId="41" xfId="0" applyFont="1" applyFill="1" applyBorder="1" applyAlignment="1">
      <alignment horizontal="center" vertical="center"/>
    </xf>
    <xf numFmtId="164" fontId="18" fillId="23" borderId="43" xfId="0" applyNumberFormat="1" applyFont="1" applyFill="1" applyBorder="1" applyAlignment="1">
      <alignment vertical="center"/>
    </xf>
    <xf numFmtId="0" fontId="41" fillId="0" borderId="5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41" fillId="0" borderId="56" xfId="0" applyFont="1" applyBorder="1" applyAlignment="1">
      <alignment horizontal="right" vertical="center" wrapText="1"/>
    </xf>
    <xf numFmtId="0" fontId="41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41" fillId="0" borderId="85" xfId="0" applyFont="1" applyBorder="1" applyAlignment="1">
      <alignment horizontal="right" vertical="center" wrapText="1"/>
    </xf>
    <xf numFmtId="0" fontId="19" fillId="0" borderId="84" xfId="0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 wrapText="1"/>
    </xf>
    <xf numFmtId="49" fontId="15" fillId="0" borderId="10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49" fontId="16" fillId="23" borderId="33" xfId="0" applyNumberFormat="1" applyFont="1" applyFill="1" applyBorder="1" applyAlignment="1">
      <alignment horizontal="center" vertical="center" wrapText="1"/>
    </xf>
    <xf numFmtId="49" fontId="18" fillId="0" borderId="81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vertical="center"/>
    </xf>
    <xf numFmtId="164" fontId="18" fillId="0" borderId="81" xfId="0" applyNumberFormat="1" applyFont="1" applyFill="1" applyBorder="1" applyAlignment="1">
      <alignment vertical="center"/>
    </xf>
    <xf numFmtId="164" fontId="18" fillId="0" borderId="41" xfId="0" applyNumberFormat="1" applyFont="1" applyFill="1" applyBorder="1" applyAlignment="1">
      <alignment vertical="center"/>
    </xf>
    <xf numFmtId="164" fontId="18" fillId="0" borderId="43" xfId="0" applyNumberFormat="1" applyFont="1" applyFill="1" applyBorder="1" applyAlignment="1">
      <alignment vertical="center"/>
    </xf>
    <xf numFmtId="49" fontId="24" fillId="0" borderId="69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4" fillId="0" borderId="106" xfId="0" applyFont="1" applyBorder="1" applyAlignment="1">
      <alignment horizontal="right" vertical="center"/>
    </xf>
    <xf numFmtId="166" fontId="35" fillId="0" borderId="69" xfId="0" applyNumberFormat="1" applyFont="1" applyBorder="1" applyAlignment="1">
      <alignment vertical="center" wrapText="1"/>
    </xf>
    <xf numFmtId="166" fontId="24" fillId="15" borderId="70" xfId="0" applyNumberFormat="1" applyFont="1" applyFill="1" applyBorder="1" applyAlignment="1" applyProtection="1">
      <alignment vertical="center" wrapText="1"/>
      <protection locked="0"/>
    </xf>
    <xf numFmtId="166" fontId="24" fillId="15" borderId="80" xfId="0" applyNumberFormat="1" applyFont="1" applyFill="1" applyBorder="1" applyAlignment="1" applyProtection="1">
      <alignment vertical="center" wrapText="1"/>
      <protection locked="0"/>
    </xf>
    <xf numFmtId="0" fontId="24" fillId="0" borderId="85" xfId="0" applyFont="1" applyBorder="1" applyAlignment="1">
      <alignment horizontal="right" vertical="center"/>
    </xf>
    <xf numFmtId="4" fontId="35" fillId="0" borderId="82" xfId="0" applyNumberFormat="1" applyFont="1" applyFill="1" applyBorder="1" applyAlignment="1">
      <alignment horizontal="right" vertical="center" wrapText="1"/>
    </xf>
    <xf numFmtId="169" fontId="24" fillId="15" borderId="84" xfId="0" applyNumberFormat="1" applyFont="1" applyFill="1" applyBorder="1" applyAlignment="1" applyProtection="1">
      <alignment vertical="center" wrapText="1"/>
      <protection locked="0"/>
    </xf>
    <xf numFmtId="169" fontId="24" fillId="15" borderId="83" xfId="0" applyNumberFormat="1" applyFont="1" applyFill="1" applyBorder="1" applyAlignment="1" applyProtection="1">
      <alignment vertical="center" wrapText="1"/>
      <protection locked="0"/>
    </xf>
    <xf numFmtId="49" fontId="24" fillId="0" borderId="46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right" vertical="center"/>
    </xf>
    <xf numFmtId="166" fontId="35" fillId="0" borderId="46" xfId="0" applyNumberFormat="1" applyFont="1" applyBorder="1" applyAlignment="1">
      <alignment vertical="center" wrapText="1"/>
    </xf>
    <xf numFmtId="166" fontId="24" fillId="15" borderId="47" xfId="0" applyNumberFormat="1" applyFont="1" applyFill="1" applyBorder="1" applyAlignment="1" applyProtection="1">
      <alignment vertical="center" wrapText="1"/>
      <protection locked="0"/>
    </xf>
    <xf numFmtId="166" fontId="24" fillId="15" borderId="49" xfId="0" applyNumberFormat="1" applyFont="1" applyFill="1" applyBorder="1" applyAlignment="1" applyProtection="1">
      <alignment vertical="center" wrapText="1"/>
      <protection locked="0"/>
    </xf>
    <xf numFmtId="0" fontId="24" fillId="0" borderId="48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right" vertical="center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166" fontId="35" fillId="0" borderId="26" xfId="0" applyNumberFormat="1" applyFont="1" applyFill="1" applyBorder="1" applyAlignment="1" applyProtection="1">
      <alignment vertical="center" wrapText="1"/>
      <protection/>
    </xf>
    <xf numFmtId="166" fontId="24" fillId="15" borderId="28" xfId="0" applyNumberFormat="1" applyFont="1" applyFill="1" applyBorder="1" applyAlignment="1" applyProtection="1">
      <alignment vertical="center" wrapText="1"/>
      <protection locked="0"/>
    </xf>
    <xf numFmtId="166" fontId="24" fillId="15" borderId="27" xfId="0" applyNumberFormat="1" applyFont="1" applyFill="1" applyBorder="1" applyAlignment="1" applyProtection="1">
      <alignment vertical="center" wrapText="1"/>
      <protection locked="0"/>
    </xf>
    <xf numFmtId="0" fontId="25" fillId="0" borderId="43" xfId="0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right" vertical="center"/>
    </xf>
    <xf numFmtId="166" fontId="35" fillId="0" borderId="69" xfId="0" applyNumberFormat="1" applyFont="1" applyFill="1" applyBorder="1" applyAlignment="1">
      <alignment vertical="center"/>
    </xf>
    <xf numFmtId="166" fontId="24" fillId="15" borderId="70" xfId="0" applyNumberFormat="1" applyFont="1" applyFill="1" applyBorder="1" applyAlignment="1" applyProtection="1">
      <alignment vertical="center"/>
      <protection locked="0"/>
    </xf>
    <xf numFmtId="166" fontId="24" fillId="15" borderId="80" xfId="0" applyNumberFormat="1" applyFont="1" applyFill="1" applyBorder="1" applyAlignment="1" applyProtection="1">
      <alignment vertical="center"/>
      <protection locked="0"/>
    </xf>
    <xf numFmtId="169" fontId="24" fillId="15" borderId="84" xfId="0" applyNumberFormat="1" applyFont="1" applyFill="1" applyBorder="1" applyAlignment="1" applyProtection="1">
      <alignment vertical="center"/>
      <protection locked="0"/>
    </xf>
    <xf numFmtId="169" fontId="24" fillId="15" borderId="83" xfId="0" applyNumberFormat="1" applyFont="1" applyFill="1" applyBorder="1" applyAlignment="1" applyProtection="1">
      <alignment vertical="center"/>
      <protection locked="0"/>
    </xf>
    <xf numFmtId="49" fontId="24" fillId="0" borderId="97" xfId="0" applyNumberFormat="1" applyFont="1" applyFill="1" applyBorder="1" applyAlignment="1">
      <alignment horizontal="center" vertical="center" wrapText="1"/>
    </xf>
    <xf numFmtId="0" fontId="24" fillId="0" borderId="104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4" fillId="0" borderId="107" xfId="0" applyFont="1" applyFill="1" applyBorder="1" applyAlignment="1">
      <alignment horizontal="right" vertical="center"/>
    </xf>
    <xf numFmtId="166" fontId="35" fillId="0" borderId="97" xfId="0" applyNumberFormat="1" applyFont="1" applyFill="1" applyBorder="1" applyAlignment="1">
      <alignment vertical="center"/>
    </xf>
    <xf numFmtId="166" fontId="24" fillId="15" borderId="92" xfId="0" applyNumberFormat="1" applyFont="1" applyFill="1" applyBorder="1" applyAlignment="1" applyProtection="1">
      <alignment vertical="center"/>
      <protection locked="0"/>
    </xf>
    <xf numFmtId="166" fontId="24" fillId="15" borderId="104" xfId="0" applyNumberFormat="1" applyFont="1" applyFill="1" applyBorder="1" applyAlignment="1" applyProtection="1">
      <alignment vertical="center"/>
      <protection locked="0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right" vertical="center"/>
    </xf>
    <xf numFmtId="166" fontId="35" fillId="0" borderId="26" xfId="0" applyNumberFormat="1" applyFont="1" applyFill="1" applyBorder="1" applyAlignment="1" applyProtection="1">
      <alignment vertical="center"/>
      <protection/>
    </xf>
    <xf numFmtId="166" fontId="24" fillId="15" borderId="28" xfId="0" applyNumberFormat="1" applyFont="1" applyFill="1" applyBorder="1" applyAlignment="1" applyProtection="1">
      <alignment vertical="center"/>
      <protection locked="0"/>
    </xf>
    <xf numFmtId="166" fontId="24" fillId="15" borderId="27" xfId="0" applyNumberFormat="1" applyFont="1" applyFill="1" applyBorder="1" applyAlignment="1" applyProtection="1">
      <alignment vertical="center"/>
      <protection locked="0"/>
    </xf>
    <xf numFmtId="166" fontId="35" fillId="0" borderId="46" xfId="0" applyNumberFormat="1" applyFont="1" applyBorder="1" applyAlignment="1">
      <alignment vertical="center"/>
    </xf>
    <xf numFmtId="166" fontId="24" fillId="15" borderId="47" xfId="0" applyNumberFormat="1" applyFont="1" applyFill="1" applyBorder="1" applyAlignment="1" applyProtection="1">
      <alignment vertical="center"/>
      <protection locked="0"/>
    </xf>
    <xf numFmtId="166" fontId="24" fillId="15" borderId="49" xfId="0" applyNumberFormat="1" applyFont="1" applyFill="1" applyBorder="1" applyAlignment="1" applyProtection="1">
      <alignment vertical="center"/>
      <protection locked="0"/>
    </xf>
    <xf numFmtId="166" fontId="35" fillId="0" borderId="6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9" fontId="25" fillId="0" borderId="81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vertical="center"/>
    </xf>
    <xf numFmtId="164" fontId="25" fillId="0" borderId="81" xfId="0" applyNumberFormat="1" applyFont="1" applyFill="1" applyBorder="1" applyAlignment="1">
      <alignment vertical="center"/>
    </xf>
    <xf numFmtId="164" fontId="25" fillId="0" borderId="41" xfId="0" applyNumberFormat="1" applyFont="1" applyFill="1" applyBorder="1" applyAlignment="1">
      <alignment vertical="center"/>
    </xf>
    <xf numFmtId="164" fontId="25" fillId="0" borderId="43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6" fillId="23" borderId="103" xfId="0" applyFont="1" applyFill="1" applyBorder="1" applyAlignment="1">
      <alignment horizontal="left" vertical="center" wrapText="1"/>
    </xf>
    <xf numFmtId="168" fontId="18" fillId="23" borderId="81" xfId="0" applyNumberFormat="1" applyFont="1" applyFill="1" applyBorder="1" applyAlignment="1">
      <alignment vertical="center"/>
    </xf>
    <xf numFmtId="168" fontId="18" fillId="23" borderId="41" xfId="0" applyNumberFormat="1" applyFont="1" applyFill="1" applyBorder="1" applyAlignment="1">
      <alignment vertical="center"/>
    </xf>
    <xf numFmtId="168" fontId="18" fillId="23" borderId="43" xfId="0" applyNumberFormat="1" applyFont="1" applyFill="1" applyBorder="1" applyAlignment="1">
      <alignment vertical="center"/>
    </xf>
    <xf numFmtId="0" fontId="18" fillId="0" borderId="103" xfId="0" applyFont="1" applyFill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64" fontId="16" fillId="23" borderId="81" xfId="0" applyNumberFormat="1" applyFont="1" applyFill="1" applyBorder="1" applyAlignment="1">
      <alignment vertical="center"/>
    </xf>
    <xf numFmtId="164" fontId="16" fillId="23" borderId="41" xfId="0" applyNumberFormat="1" applyFont="1" applyFill="1" applyBorder="1" applyAlignment="1">
      <alignment vertical="center"/>
    </xf>
    <xf numFmtId="164" fontId="16" fillId="23" borderId="43" xfId="0" applyNumberFormat="1" applyFont="1" applyFill="1" applyBorder="1" applyAlignment="1">
      <alignment vertical="center"/>
    </xf>
    <xf numFmtId="49" fontId="16" fillId="0" borderId="81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vertical="center"/>
    </xf>
    <xf numFmtId="164" fontId="18" fillId="55" borderId="103" xfId="0" applyNumberFormat="1" applyFont="1" applyFill="1" applyBorder="1" applyAlignment="1">
      <alignment vertical="center"/>
    </xf>
    <xf numFmtId="164" fontId="18" fillId="0" borderId="42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164" fontId="25" fillId="0" borderId="26" xfId="0" applyNumberFormat="1" applyFont="1" applyFill="1" applyBorder="1" applyAlignment="1" applyProtection="1">
      <alignment vertical="center"/>
      <protection/>
    </xf>
    <xf numFmtId="164" fontId="11" fillId="15" borderId="28" xfId="0" applyNumberFormat="1" applyFont="1" applyFill="1" applyBorder="1" applyAlignment="1" applyProtection="1">
      <alignment vertical="center"/>
      <protection locked="0"/>
    </xf>
    <xf numFmtId="164" fontId="11" fillId="15" borderId="27" xfId="0" applyNumberFormat="1" applyFont="1" applyFill="1" applyBorder="1" applyAlignment="1" applyProtection="1">
      <alignment vertical="center"/>
      <protection locked="0"/>
    </xf>
    <xf numFmtId="49" fontId="41" fillId="0" borderId="55" xfId="0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vertical="center"/>
    </xf>
    <xf numFmtId="49" fontId="41" fillId="0" borderId="87" xfId="0" applyNumberFormat="1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right" vertical="center" wrapText="1"/>
    </xf>
    <xf numFmtId="0" fontId="41" fillId="0" borderId="88" xfId="0" applyFont="1" applyBorder="1" applyAlignment="1">
      <alignment horizontal="center" vertical="center"/>
    </xf>
    <xf numFmtId="49" fontId="15" fillId="0" borderId="100" xfId="0" applyNumberFormat="1" applyFont="1" applyBorder="1" applyAlignment="1">
      <alignment horizontal="center" vertical="center" wrapText="1"/>
    </xf>
    <xf numFmtId="164" fontId="18" fillId="0" borderId="103" xfId="0" applyNumberFormat="1" applyFont="1" applyFill="1" applyBorder="1" applyAlignment="1">
      <alignment vertical="center"/>
    </xf>
    <xf numFmtId="164" fontId="18" fillId="0" borderId="108" xfId="0" applyNumberFormat="1" applyFont="1" applyFill="1" applyBorder="1" applyAlignment="1">
      <alignment vertical="center"/>
    </xf>
    <xf numFmtId="164" fontId="11" fillId="15" borderId="50" xfId="0" applyNumberFormat="1" applyFont="1" applyFill="1" applyBorder="1" applyAlignment="1" applyProtection="1">
      <alignment vertical="center"/>
      <protection locked="0"/>
    </xf>
    <xf numFmtId="0" fontId="15" fillId="0" borderId="95" xfId="0" applyFont="1" applyFill="1" applyBorder="1" applyAlignment="1">
      <alignment horizontal="center" vertical="center"/>
    </xf>
    <xf numFmtId="0" fontId="15" fillId="0" borderId="95" xfId="0" applyFont="1" applyBorder="1" applyAlignment="1">
      <alignment vertical="center"/>
    </xf>
    <xf numFmtId="0" fontId="16" fillId="23" borderId="41" xfId="0" applyFont="1" applyFill="1" applyBorder="1" applyAlignment="1">
      <alignment horizontal="center" vertical="center"/>
    </xf>
    <xf numFmtId="0" fontId="16" fillId="23" borderId="103" xfId="0" applyFont="1" applyFill="1" applyBorder="1" applyAlignment="1">
      <alignment vertical="center"/>
    </xf>
    <xf numFmtId="164" fontId="16" fillId="23" borderId="39" xfId="0" applyNumberFormat="1" applyFont="1" applyFill="1" applyBorder="1" applyAlignment="1">
      <alignment vertical="center"/>
    </xf>
    <xf numFmtId="49" fontId="18" fillId="0" borderId="87" xfId="0" applyNumberFormat="1" applyFont="1" applyBorder="1" applyAlignment="1">
      <alignment horizontal="center" vertical="center" wrapText="1"/>
    </xf>
    <xf numFmtId="0" fontId="15" fillId="0" borderId="90" xfId="0" applyFont="1" applyBorder="1" applyAlignment="1">
      <alignment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5" fillId="0" borderId="85" xfId="0" applyFont="1" applyFill="1" applyBorder="1" applyAlignment="1">
      <alignment vertical="center" wrapText="1"/>
    </xf>
    <xf numFmtId="49" fontId="15" fillId="0" borderId="93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47" fillId="0" borderId="109" xfId="0" applyFont="1" applyBorder="1" applyAlignment="1">
      <alignment vertical="center"/>
    </xf>
    <xf numFmtId="49" fontId="34" fillId="46" borderId="110" xfId="0" applyNumberFormat="1" applyFont="1" applyFill="1" applyBorder="1" applyAlignment="1">
      <alignment horizontal="center" vertical="center" wrapText="1"/>
    </xf>
    <xf numFmtId="0" fontId="34" fillId="46" borderId="75" xfId="0" applyFont="1" applyFill="1" applyBorder="1" applyAlignment="1">
      <alignment horizontal="center" vertical="center" wrapText="1"/>
    </xf>
    <xf numFmtId="0" fontId="34" fillId="46" borderId="76" xfId="0" applyFont="1" applyFill="1" applyBorder="1" applyAlignment="1">
      <alignment horizontal="center" vertical="center" wrapText="1"/>
    </xf>
    <xf numFmtId="0" fontId="34" fillId="46" borderId="110" xfId="0" applyFont="1" applyFill="1" applyBorder="1" applyAlignment="1">
      <alignment vertical="center" wrapText="1"/>
    </xf>
    <xf numFmtId="164" fontId="16" fillId="46" borderId="111" xfId="0" applyNumberFormat="1" applyFont="1" applyFill="1" applyBorder="1" applyAlignment="1">
      <alignment vertical="center"/>
    </xf>
    <xf numFmtId="164" fontId="16" fillId="46" borderId="76" xfId="0" applyNumberFormat="1" applyFont="1" applyFill="1" applyBorder="1" applyAlignment="1">
      <alignment vertical="center"/>
    </xf>
    <xf numFmtId="164" fontId="16" fillId="46" borderId="112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6" fillId="23" borderId="28" xfId="0" applyFont="1" applyFill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 indent="2"/>
    </xf>
    <xf numFmtId="0" fontId="37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 indent="2"/>
    </xf>
    <xf numFmtId="0" fontId="11" fillId="0" borderId="56" xfId="0" applyFont="1" applyFill="1" applyBorder="1" applyAlignment="1">
      <alignment horizontal="left" vertical="center" wrapText="1" indent="2"/>
    </xf>
    <xf numFmtId="164" fontId="25" fillId="0" borderId="46" xfId="0" applyNumberFormat="1" applyFont="1" applyFill="1" applyBorder="1" applyAlignment="1">
      <alignment vertical="center"/>
    </xf>
    <xf numFmtId="164" fontId="11" fillId="0" borderId="47" xfId="0" applyNumberFormat="1" applyFont="1" applyFill="1" applyBorder="1" applyAlignment="1">
      <alignment vertical="center"/>
    </xf>
    <xf numFmtId="164" fontId="11" fillId="0" borderId="50" xfId="0" applyNumberFormat="1" applyFont="1" applyFill="1" applyBorder="1" applyAlignment="1">
      <alignment vertical="center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 indent="6"/>
    </xf>
    <xf numFmtId="0" fontId="23" fillId="0" borderId="57" xfId="0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right" vertical="center" wrapText="1"/>
    </xf>
    <xf numFmtId="0" fontId="44" fillId="0" borderId="57" xfId="0" applyFont="1" applyBorder="1" applyAlignment="1">
      <alignment horizontal="center" vertical="center"/>
    </xf>
    <xf numFmtId="4" fontId="45" fillId="0" borderId="59" xfId="0" applyNumberFormat="1" applyFont="1" applyFill="1" applyBorder="1" applyAlignment="1">
      <alignment horizontal="right" vertical="center"/>
    </xf>
    <xf numFmtId="4" fontId="44" fillId="15" borderId="60" xfId="0" applyNumberFormat="1" applyFont="1" applyFill="1" applyBorder="1" applyAlignment="1" applyProtection="1">
      <alignment vertical="center"/>
      <protection locked="0"/>
    </xf>
    <xf numFmtId="4" fontId="44" fillId="15" borderId="63" xfId="0" applyNumberFormat="1" applyFont="1" applyFill="1" applyBorder="1" applyAlignment="1" applyProtection="1">
      <alignment vertical="center"/>
      <protection locked="0"/>
    </xf>
    <xf numFmtId="164" fontId="42" fillId="0" borderId="55" xfId="0" applyNumberFormat="1" applyFont="1" applyFill="1" applyBorder="1" applyAlignment="1" applyProtection="1">
      <alignment vertical="center"/>
      <protection/>
    </xf>
    <xf numFmtId="164" fontId="23" fillId="0" borderId="51" xfId="0" applyNumberFormat="1" applyFont="1" applyFill="1" applyBorder="1" applyAlignment="1" applyProtection="1">
      <alignment vertical="center"/>
      <protection/>
    </xf>
    <xf numFmtId="164" fontId="23" fillId="0" borderId="52" xfId="0" applyNumberFormat="1" applyFont="1" applyFill="1" applyBorder="1" applyAlignment="1" applyProtection="1">
      <alignment vertical="center"/>
      <protection/>
    </xf>
    <xf numFmtId="0" fontId="44" fillId="0" borderId="61" xfId="0" applyFont="1" applyFill="1" applyBorder="1" applyAlignment="1">
      <alignment horizontal="right" vertical="center" wrapText="1"/>
    </xf>
    <xf numFmtId="0" fontId="44" fillId="0" borderId="62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wrapText="1" indent="2"/>
    </xf>
    <xf numFmtId="0" fontId="37" fillId="0" borderId="57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 indent="2"/>
    </xf>
    <xf numFmtId="0" fontId="37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55" xfId="0" applyNumberFormat="1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49" fontId="49" fillId="0" borderId="82" xfId="0" applyNumberFormat="1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49" fontId="25" fillId="0" borderId="9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07" xfId="0" applyNumberFormat="1" applyFont="1" applyBorder="1" applyAlignment="1">
      <alignment vertical="center" wrapText="1"/>
    </xf>
    <xf numFmtId="0" fontId="11" fillId="0" borderId="104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49" fontId="11" fillId="0" borderId="100" xfId="0" applyNumberFormat="1" applyFont="1" applyBorder="1" applyAlignment="1">
      <alignment horizontal="center" vertical="center" wrapText="1"/>
    </xf>
    <xf numFmtId="49" fontId="11" fillId="0" borderId="113" xfId="113" applyNumberFormat="1" applyFont="1" applyFill="1" applyBorder="1" applyAlignment="1" applyProtection="1">
      <alignment horizontal="left" vertical="center" wrapText="1" indent="2"/>
      <protection/>
    </xf>
    <xf numFmtId="0" fontId="11" fillId="0" borderId="28" xfId="0" applyFont="1" applyBorder="1" applyAlignment="1">
      <alignment horizontal="center" vertical="center" wrapText="1"/>
    </xf>
    <xf numFmtId="49" fontId="11" fillId="0" borderId="114" xfId="0" applyNumberFormat="1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/>
    </xf>
    <xf numFmtId="164" fontId="25" fillId="0" borderId="114" xfId="0" applyNumberFormat="1" applyFont="1" applyFill="1" applyBorder="1" applyAlignment="1" applyProtection="1">
      <alignment vertical="center"/>
      <protection/>
    </xf>
    <xf numFmtId="164" fontId="11" fillId="15" borderId="116" xfId="0" applyNumberFormat="1" applyFont="1" applyFill="1" applyBorder="1" applyAlignment="1" applyProtection="1">
      <alignment vertical="center"/>
      <protection locked="0"/>
    </xf>
    <xf numFmtId="164" fontId="11" fillId="15" borderId="117" xfId="0" applyNumberFormat="1" applyFont="1" applyFill="1" applyBorder="1" applyAlignment="1" applyProtection="1">
      <alignment vertical="center"/>
      <protection locked="0"/>
    </xf>
    <xf numFmtId="4" fontId="35" fillId="0" borderId="55" xfId="0" applyNumberFormat="1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>
      <alignment horizontal="left" vertical="center" wrapText="1" indent="2"/>
    </xf>
    <xf numFmtId="164" fontId="25" fillId="0" borderId="55" xfId="0" applyNumberFormat="1" applyFont="1" applyFill="1" applyBorder="1" applyAlignment="1">
      <alignment vertical="center"/>
    </xf>
    <xf numFmtId="164" fontId="11" fillId="0" borderId="51" xfId="0" applyNumberFormat="1" applyFont="1" applyFill="1" applyBorder="1" applyAlignment="1">
      <alignment vertical="center"/>
    </xf>
    <xf numFmtId="164" fontId="11" fillId="0" borderId="52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164" fontId="11" fillId="15" borderId="31" xfId="0" applyNumberFormat="1" applyFont="1" applyFill="1" applyBorder="1" applyAlignment="1" applyProtection="1">
      <alignment vertical="center"/>
      <protection locked="0"/>
    </xf>
    <xf numFmtId="0" fontId="25" fillId="23" borderId="43" xfId="0" applyFont="1" applyFill="1" applyBorder="1" applyAlignment="1">
      <alignment horizontal="center" vertical="center"/>
    </xf>
    <xf numFmtId="49" fontId="15" fillId="0" borderId="87" xfId="0" applyNumberFormat="1" applyFont="1" applyFill="1" applyBorder="1" applyAlignment="1">
      <alignment horizontal="center" vertical="center" wrapText="1"/>
    </xf>
    <xf numFmtId="49" fontId="11" fillId="0" borderId="92" xfId="0" applyNumberFormat="1" applyFont="1" applyBorder="1" applyAlignment="1">
      <alignment horizontal="left" vertical="center" wrapText="1" indent="2"/>
    </xf>
    <xf numFmtId="49" fontId="11" fillId="0" borderId="48" xfId="0" applyNumberFormat="1" applyFont="1" applyFill="1" applyBorder="1" applyAlignment="1">
      <alignment horizontal="left" vertical="center" wrapText="1" indent="2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49" fontId="16" fillId="23" borderId="118" xfId="0" applyNumberFormat="1" applyFont="1" applyFill="1" applyBorder="1" applyAlignment="1">
      <alignment horizontal="center" vertical="center" wrapText="1"/>
    </xf>
    <xf numFmtId="0" fontId="16" fillId="23" borderId="119" xfId="0" applyFont="1" applyFill="1" applyBorder="1" applyAlignment="1">
      <alignment horizontal="center" vertical="center" wrapText="1"/>
    </xf>
    <xf numFmtId="0" fontId="15" fillId="23" borderId="120" xfId="0" applyFont="1" applyFill="1" applyBorder="1" applyAlignment="1">
      <alignment horizontal="center" vertical="center" wrapText="1"/>
    </xf>
    <xf numFmtId="0" fontId="16" fillId="23" borderId="121" xfId="0" applyFont="1" applyFill="1" applyBorder="1" applyAlignment="1">
      <alignment vertical="center" wrapText="1"/>
    </xf>
    <xf numFmtId="0" fontId="18" fillId="23" borderId="119" xfId="0" applyFont="1" applyFill="1" applyBorder="1" applyAlignment="1">
      <alignment horizontal="center" vertical="center"/>
    </xf>
    <xf numFmtId="164" fontId="25" fillId="23" borderId="118" xfId="0" applyNumberFormat="1" applyFont="1" applyFill="1" applyBorder="1" applyAlignment="1" applyProtection="1">
      <alignment vertical="center"/>
      <protection/>
    </xf>
    <xf numFmtId="164" fontId="25" fillId="15" borderId="120" xfId="0" applyNumberFormat="1" applyFont="1" applyFill="1" applyBorder="1" applyAlignment="1" applyProtection="1">
      <alignment vertical="center"/>
      <protection locked="0"/>
    </xf>
    <xf numFmtId="164" fontId="25" fillId="15" borderId="122" xfId="0" applyNumberFormat="1" applyFont="1" applyFill="1" applyBorder="1" applyAlignment="1" applyProtection="1">
      <alignment vertical="center"/>
      <protection locked="0"/>
    </xf>
    <xf numFmtId="0" fontId="34" fillId="46" borderId="76" xfId="0" applyFont="1" applyFill="1" applyBorder="1" applyAlignment="1">
      <alignment horizontal="centerContinuous" vertical="center" wrapText="1"/>
    </xf>
    <xf numFmtId="0" fontId="34" fillId="46" borderId="76" xfId="0" applyFont="1" applyFill="1" applyBorder="1" applyAlignment="1">
      <alignment horizontal="left" vertical="center" wrapText="1"/>
    </xf>
    <xf numFmtId="0" fontId="18" fillId="46" borderId="12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81" xfId="0" applyFont="1" applyFill="1" applyBorder="1" applyAlignment="1">
      <alignment vertical="center"/>
    </xf>
    <xf numFmtId="49" fontId="52" fillId="0" borderId="41" xfId="0" applyNumberFormat="1" applyFont="1" applyFill="1" applyBorder="1" applyAlignment="1">
      <alignment vertical="center" textRotation="90" wrapText="1"/>
    </xf>
    <xf numFmtId="0" fontId="2" fillId="0" borderId="41" xfId="0" applyFont="1" applyFill="1" applyBorder="1" applyAlignment="1">
      <alignment vertical="center"/>
    </xf>
    <xf numFmtId="49" fontId="54" fillId="0" borderId="43" xfId="0" applyNumberFormat="1" applyFont="1" applyFill="1" applyBorder="1" applyAlignment="1">
      <alignment horizontal="center" vertical="center" wrapText="1"/>
    </xf>
    <xf numFmtId="168" fontId="54" fillId="0" borderId="81" xfId="0" applyNumberFormat="1" applyFont="1" applyFill="1" applyBorder="1" applyAlignment="1">
      <alignment vertical="center" wrapText="1"/>
    </xf>
    <xf numFmtId="3" fontId="22" fillId="0" borderId="41" xfId="0" applyNumberFormat="1" applyFont="1" applyFill="1" applyBorder="1" applyAlignment="1" applyProtection="1">
      <alignment horizontal="center" vertical="center" wrapText="1"/>
      <protection/>
    </xf>
    <xf numFmtId="168" fontId="54" fillId="0" borderId="39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49" fontId="45" fillId="0" borderId="28" xfId="0" applyNumberFormat="1" applyFont="1" applyFill="1" applyBorder="1" applyAlignment="1">
      <alignment vertical="center" textRotation="90" wrapText="1"/>
    </xf>
    <xf numFmtId="0" fontId="3" fillId="0" borderId="28" xfId="0" applyFont="1" applyBorder="1" applyAlignment="1">
      <alignment vertical="center"/>
    </xf>
    <xf numFmtId="49" fontId="40" fillId="0" borderId="28" xfId="0" applyNumberFormat="1" applyFont="1" applyFill="1" applyBorder="1" applyAlignment="1">
      <alignment horizontal="left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168" fontId="45" fillId="0" borderId="26" xfId="0" applyNumberFormat="1" applyFont="1" applyFill="1" applyBorder="1" applyAlignment="1" applyProtection="1">
      <alignment horizontal="right" vertical="center" wrapText="1"/>
      <protection/>
    </xf>
    <xf numFmtId="3" fontId="40" fillId="0" borderId="28" xfId="0" applyNumberFormat="1" applyFont="1" applyFill="1" applyBorder="1" applyAlignment="1" applyProtection="1">
      <alignment horizontal="center" vertical="center" wrapText="1"/>
      <protection/>
    </xf>
    <xf numFmtId="168" fontId="44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41" xfId="0" applyNumberFormat="1" applyFont="1" applyFill="1" applyBorder="1" applyAlignment="1">
      <alignment horizontal="left" vertical="center" wrapText="1"/>
    </xf>
    <xf numFmtId="168" fontId="54" fillId="0" borderId="81" xfId="0" applyNumberFormat="1" applyFont="1" applyFill="1" applyBorder="1" applyAlignment="1" applyProtection="1">
      <alignment horizontal="right" vertical="center" wrapText="1"/>
      <protection/>
    </xf>
    <xf numFmtId="168" fontId="50" fillId="15" borderId="39" xfId="0" applyNumberFormat="1" applyFont="1" applyFill="1" applyBorder="1" applyAlignment="1" applyProtection="1">
      <alignment horizontal="right" vertical="center" wrapText="1"/>
      <protection locked="0"/>
    </xf>
    <xf numFmtId="168" fontId="54" fillId="0" borderId="39" xfId="0" applyNumberFormat="1" applyFont="1" applyFill="1" applyBorder="1" applyAlignment="1" applyProtection="1">
      <alignment horizontal="right" vertical="center" wrapText="1"/>
      <protection/>
    </xf>
    <xf numFmtId="0" fontId="3" fillId="0" borderId="46" xfId="0" applyFont="1" applyBorder="1" applyAlignment="1">
      <alignment vertical="center"/>
    </xf>
    <xf numFmtId="49" fontId="45" fillId="0" borderId="47" xfId="0" applyNumberFormat="1" applyFont="1" applyFill="1" applyBorder="1" applyAlignment="1">
      <alignment vertical="center" textRotation="90" wrapText="1"/>
    </xf>
    <xf numFmtId="0" fontId="3" fillId="0" borderId="47" xfId="0" applyFont="1" applyBorder="1" applyAlignment="1">
      <alignment vertical="center"/>
    </xf>
    <xf numFmtId="49" fontId="40" fillId="0" borderId="47" xfId="0" applyNumberFormat="1" applyFont="1" applyFill="1" applyBorder="1" applyAlignment="1">
      <alignment horizontal="left" vertical="center" wrapText="1"/>
    </xf>
    <xf numFmtId="49" fontId="45" fillId="0" borderId="49" xfId="0" applyNumberFormat="1" applyFont="1" applyFill="1" applyBorder="1" applyAlignment="1">
      <alignment horizontal="center" vertical="center" wrapText="1"/>
    </xf>
    <xf numFmtId="168" fontId="45" fillId="0" borderId="46" xfId="0" applyNumberFormat="1" applyFont="1" applyFill="1" applyBorder="1" applyAlignment="1" applyProtection="1">
      <alignment horizontal="right" vertical="center" wrapText="1"/>
      <protection/>
    </xf>
    <xf numFmtId="3" fontId="40" fillId="0" borderId="47" xfId="0" applyNumberFormat="1" applyFont="1" applyFill="1" applyBorder="1" applyAlignment="1" applyProtection="1">
      <alignment horizontal="center" vertical="center" wrapText="1"/>
      <protection/>
    </xf>
    <xf numFmtId="168" fontId="44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49" fontId="24" fillId="0" borderId="51" xfId="0" applyNumberFormat="1" applyFont="1" applyFill="1" applyBorder="1" applyAlignment="1" applyProtection="1">
      <alignment horizontal="right" vertical="center" wrapText="1"/>
      <protection/>
    </xf>
    <xf numFmtId="49" fontId="24" fillId="55" borderId="57" xfId="0" applyNumberFormat="1" applyFont="1" applyFill="1" applyBorder="1" applyAlignment="1">
      <alignment horizontal="center" vertical="center" wrapText="1"/>
    </xf>
    <xf numFmtId="168" fontId="35" fillId="0" borderId="55" xfId="0" applyNumberFormat="1" applyFont="1" applyFill="1" applyBorder="1" applyAlignment="1" applyProtection="1">
      <alignment horizontal="right" vertical="center" wrapText="1"/>
      <protection/>
    </xf>
    <xf numFmtId="168" fontId="24" fillId="15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Font="1" applyFill="1" applyBorder="1" applyAlignment="1">
      <alignment horizontal="center" vertical="center"/>
    </xf>
    <xf numFmtId="49" fontId="52" fillId="0" borderId="51" xfId="0" applyNumberFormat="1" applyFont="1" applyFill="1" applyBorder="1" applyAlignment="1">
      <alignment vertical="center" textRotation="90" wrapText="1"/>
    </xf>
    <xf numFmtId="0" fontId="2" fillId="0" borderId="51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49" fontId="52" fillId="0" borderId="60" xfId="0" applyNumberFormat="1" applyFont="1" applyFill="1" applyBorder="1" applyAlignment="1">
      <alignment vertical="center" textRotation="90" wrapText="1"/>
    </xf>
    <xf numFmtId="0" fontId="2" fillId="0" borderId="60" xfId="0" applyFont="1" applyFill="1" applyBorder="1" applyAlignment="1">
      <alignment vertical="center"/>
    </xf>
    <xf numFmtId="0" fontId="24" fillId="0" borderId="60" xfId="0" applyNumberFormat="1" applyFont="1" applyFill="1" applyBorder="1" applyAlignment="1" applyProtection="1">
      <alignment horizontal="right" vertical="center" wrapText="1"/>
      <protection/>
    </xf>
    <xf numFmtId="49" fontId="24" fillId="55" borderId="62" xfId="0" applyNumberFormat="1" applyFont="1" applyFill="1" applyBorder="1" applyAlignment="1">
      <alignment horizontal="center" vertical="center" wrapText="1"/>
    </xf>
    <xf numFmtId="49" fontId="24" fillId="0" borderId="60" xfId="0" applyNumberFormat="1" applyFont="1" applyFill="1" applyBorder="1" applyAlignment="1" applyProtection="1">
      <alignment horizontal="right" vertical="center" wrapText="1"/>
      <protection/>
    </xf>
    <xf numFmtId="168" fontId="35" fillId="0" borderId="59" xfId="0" applyNumberFormat="1" applyFont="1" applyFill="1" applyBorder="1" applyAlignment="1" applyProtection="1">
      <alignment horizontal="right" vertical="center" wrapText="1"/>
      <protection/>
    </xf>
    <xf numFmtId="168" fontId="24" fillId="15" borderId="63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55" xfId="0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left" vertical="center" wrapText="1"/>
    </xf>
    <xf numFmtId="49" fontId="25" fillId="0" borderId="43" xfId="0" applyNumberFormat="1" applyFont="1" applyFill="1" applyBorder="1" applyAlignment="1">
      <alignment horizontal="center" vertical="center" wrapText="1"/>
    </xf>
    <xf numFmtId="168" fontId="25" fillId="0" borderId="81" xfId="0" applyNumberFormat="1" applyFont="1" applyFill="1" applyBorder="1" applyAlignment="1">
      <alignment vertical="center" wrapText="1"/>
    </xf>
    <xf numFmtId="168" fontId="25" fillId="0" borderId="39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vertical="center"/>
    </xf>
    <xf numFmtId="49" fontId="11" fillId="0" borderId="47" xfId="0" applyNumberFormat="1" applyFont="1" applyFill="1" applyBorder="1" applyAlignment="1" applyProtection="1">
      <alignment horizontal="left" vertical="center" wrapText="1"/>
      <protection/>
    </xf>
    <xf numFmtId="49" fontId="11" fillId="55" borderId="49" xfId="0" applyNumberFormat="1" applyFont="1" applyFill="1" applyBorder="1" applyAlignment="1">
      <alignment horizontal="center" vertical="center" wrapText="1"/>
    </xf>
    <xf numFmtId="168" fontId="25" fillId="0" borderId="46" xfId="0" applyNumberFormat="1" applyFont="1" applyFill="1" applyBorder="1" applyAlignment="1" applyProtection="1">
      <alignment horizontal="right" vertical="center" wrapText="1"/>
      <protection/>
    </xf>
    <xf numFmtId="168" fontId="50" fillId="15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5" xfId="0" applyFont="1" applyFill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49" fontId="11" fillId="0" borderId="51" xfId="0" applyNumberFormat="1" applyFont="1" applyFill="1" applyBorder="1" applyAlignment="1" applyProtection="1">
      <alignment horizontal="left" vertical="center" wrapText="1"/>
      <protection/>
    </xf>
    <xf numFmtId="49" fontId="11" fillId="55" borderId="57" xfId="0" applyNumberFormat="1" applyFont="1" applyFill="1" applyBorder="1" applyAlignment="1">
      <alignment horizontal="center" vertical="center" wrapText="1"/>
    </xf>
    <xf numFmtId="168" fontId="25" fillId="0" borderId="55" xfId="0" applyNumberFormat="1" applyFont="1" applyFill="1" applyBorder="1" applyAlignment="1" applyProtection="1">
      <alignment horizontal="right" vertical="center" wrapText="1"/>
      <protection/>
    </xf>
    <xf numFmtId="168" fontId="50" fillId="15" borderId="5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49" fontId="11" fillId="0" borderId="65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>
      <alignment vertical="center"/>
    </xf>
    <xf numFmtId="49" fontId="11" fillId="0" borderId="65" xfId="0" applyNumberFormat="1" applyFont="1" applyFill="1" applyBorder="1" applyAlignment="1" applyProtection="1">
      <alignment horizontal="left" vertical="center" wrapText="1"/>
      <protection/>
    </xf>
    <xf numFmtId="49" fontId="11" fillId="55" borderId="124" xfId="0" applyNumberFormat="1" applyFont="1" applyFill="1" applyBorder="1" applyAlignment="1">
      <alignment horizontal="center" vertical="center" wrapText="1"/>
    </xf>
    <xf numFmtId="168" fontId="25" fillId="0" borderId="64" xfId="0" applyNumberFormat="1" applyFont="1" applyFill="1" applyBorder="1" applyAlignment="1" applyProtection="1">
      <alignment horizontal="right" vertical="center" wrapText="1"/>
      <protection/>
    </xf>
    <xf numFmtId="3" fontId="22" fillId="0" borderId="65" xfId="0" applyNumberFormat="1" applyFont="1" applyFill="1" applyBorder="1" applyAlignment="1" applyProtection="1">
      <alignment horizontal="center" vertical="center" wrapText="1"/>
      <protection/>
    </xf>
    <xf numFmtId="168" fontId="50" fillId="15" borderId="125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68" fontId="57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15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15" fillId="55" borderId="25" xfId="0" applyFont="1" applyFill="1" applyBorder="1" applyAlignment="1">
      <alignment vertical="center"/>
    </xf>
    <xf numFmtId="0" fontId="16" fillId="50" borderId="24" xfId="0" applyFont="1" applyFill="1" applyBorder="1" applyAlignment="1">
      <alignment horizontal="centerContinuous" vertical="center"/>
    </xf>
    <xf numFmtId="0" fontId="16" fillId="56" borderId="24" xfId="0" applyFont="1" applyFill="1" applyBorder="1" applyAlignment="1">
      <alignment horizontal="centerContinuous" vertical="center"/>
    </xf>
    <xf numFmtId="0" fontId="16" fillId="56" borderId="23" xfId="0" applyFont="1" applyFill="1" applyBorder="1" applyAlignment="1">
      <alignment horizontal="centerContinuous" vertical="center"/>
    </xf>
    <xf numFmtId="0" fontId="16" fillId="56" borderId="126" xfId="0" applyFont="1" applyFill="1" applyBorder="1" applyAlignment="1">
      <alignment horizontal="centerContinuous" vertical="center"/>
    </xf>
    <xf numFmtId="0" fontId="18" fillId="50" borderId="44" xfId="0" applyFont="1" applyFill="1" applyBorder="1" applyAlignment="1">
      <alignment horizontal="centerContinuous" vertical="center"/>
    </xf>
    <xf numFmtId="0" fontId="18" fillId="56" borderId="44" xfId="0" applyFont="1" applyFill="1" applyBorder="1" applyAlignment="1">
      <alignment horizontal="center" vertical="center"/>
    </xf>
    <xf numFmtId="0" fontId="18" fillId="56" borderId="29" xfId="0" applyFont="1" applyFill="1" applyBorder="1" applyAlignment="1">
      <alignment horizontal="center" vertical="center"/>
    </xf>
    <xf numFmtId="0" fontId="18" fillId="56" borderId="45" xfId="0" applyFont="1" applyFill="1" applyBorder="1" applyAlignment="1">
      <alignment horizontal="center" vertical="center"/>
    </xf>
    <xf numFmtId="0" fontId="18" fillId="50" borderId="26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7" xfId="0" applyFont="1" applyFill="1" applyBorder="1" applyAlignment="1">
      <alignment horizontal="center" vertical="center"/>
    </xf>
    <xf numFmtId="0" fontId="82" fillId="50" borderId="31" xfId="0" applyFont="1" applyFill="1" applyBorder="1" applyAlignment="1">
      <alignment horizontal="center" vertical="center"/>
    </xf>
    <xf numFmtId="0" fontId="15" fillId="55" borderId="38" xfId="0" applyFont="1" applyFill="1" applyBorder="1" applyAlignment="1">
      <alignment vertical="center"/>
    </xf>
    <xf numFmtId="0" fontId="18" fillId="50" borderId="33" xfId="0" applyFont="1" applyFill="1" applyBorder="1" applyAlignment="1">
      <alignment vertical="center"/>
    </xf>
    <xf numFmtId="9" fontId="20" fillId="50" borderId="127" xfId="0" applyNumberFormat="1" applyFont="1" applyFill="1" applyBorder="1" applyAlignment="1">
      <alignment horizontal="center" vertical="center"/>
    </xf>
    <xf numFmtId="9" fontId="20" fillId="50" borderId="35" xfId="0" applyNumberFormat="1" applyFont="1" applyFill="1" applyBorder="1" applyAlignment="1">
      <alignment horizontal="center" vertical="center"/>
    </xf>
    <xf numFmtId="9" fontId="20" fillId="50" borderId="36" xfId="0" applyNumberFormat="1" applyFont="1" applyFill="1" applyBorder="1" applyAlignment="1">
      <alignment horizontal="center" vertical="center"/>
    </xf>
    <xf numFmtId="9" fontId="82" fillId="50" borderId="38" xfId="0" applyNumberFormat="1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6" fillId="50" borderId="126" xfId="0" applyFont="1" applyFill="1" applyBorder="1" applyAlignment="1">
      <alignment horizontal="centerContinuous" vertical="center"/>
    </xf>
    <xf numFmtId="0" fontId="16" fillId="50" borderId="45" xfId="0" applyFont="1" applyFill="1" applyBorder="1" applyAlignment="1">
      <alignment vertical="center"/>
    </xf>
    <xf numFmtId="0" fontId="16" fillId="50" borderId="30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8" xfId="0" applyFont="1" applyFill="1" applyBorder="1" applyAlignment="1">
      <alignment vertical="center"/>
    </xf>
    <xf numFmtId="3" fontId="22" fillId="0" borderId="49" xfId="0" applyNumberFormat="1" applyFont="1" applyFill="1" applyBorder="1" applyAlignment="1" applyProtection="1">
      <alignment horizontal="center" vertical="center"/>
      <protection/>
    </xf>
    <xf numFmtId="3" fontId="22" fillId="0" borderId="55" xfId="0" applyNumberFormat="1" applyFont="1" applyFill="1" applyBorder="1" applyAlignment="1" applyProtection="1">
      <alignment horizontal="center" vertical="center"/>
      <protection/>
    </xf>
    <xf numFmtId="3" fontId="22" fillId="0" borderId="57" xfId="0" applyNumberFormat="1" applyFont="1" applyFill="1" applyBorder="1" applyAlignment="1" applyProtection="1">
      <alignment horizontal="center" vertical="center"/>
      <protection/>
    </xf>
    <xf numFmtId="3" fontId="22" fillId="0" borderId="26" xfId="0" applyNumberFormat="1" applyFont="1" applyFill="1" applyBorder="1" applyAlignment="1" applyProtection="1">
      <alignment horizontal="center" vertical="center"/>
      <protection/>
    </xf>
    <xf numFmtId="3" fontId="22" fillId="0" borderId="28" xfId="0" applyNumberFormat="1" applyFont="1" applyFill="1" applyBorder="1" applyAlignment="1" applyProtection="1">
      <alignment horizontal="center" vertical="center"/>
      <protection/>
    </xf>
    <xf numFmtId="0" fontId="21" fillId="50" borderId="54" xfId="0" applyFont="1" applyFill="1" applyBorder="1" applyAlignment="1">
      <alignment horizontal="centerContinuous" vertical="center" wrapText="1"/>
    </xf>
    <xf numFmtId="0" fontId="2" fillId="50" borderId="54" xfId="0" applyFont="1" applyFill="1" applyBorder="1" applyAlignment="1">
      <alignment horizontal="centerContinuous" vertical="center" wrapText="1"/>
    </xf>
    <xf numFmtId="0" fontId="16" fillId="50" borderId="53" xfId="0" applyFont="1" applyFill="1" applyBorder="1" applyAlignment="1">
      <alignment horizontal="centerContinuous" vertical="center" wrapText="1"/>
    </xf>
    <xf numFmtId="0" fontId="2" fillId="50" borderId="58" xfId="0" applyFont="1" applyFill="1" applyBorder="1" applyAlignment="1">
      <alignment horizontal="centerContinuous" vertical="center" wrapText="1"/>
    </xf>
    <xf numFmtId="0" fontId="21" fillId="50" borderId="53" xfId="0" applyFont="1" applyFill="1" applyBorder="1" applyAlignment="1">
      <alignment horizontal="centerContinuous" vertical="center" wrapText="1"/>
    </xf>
    <xf numFmtId="0" fontId="26" fillId="50" borderId="54" xfId="0" applyFont="1" applyFill="1" applyBorder="1" applyAlignment="1">
      <alignment horizontal="centerContinuous" vertical="center"/>
    </xf>
    <xf numFmtId="0" fontId="26" fillId="50" borderId="58" xfId="0" applyFont="1" applyFill="1" applyBorder="1" applyAlignment="1">
      <alignment horizontal="centerContinuous" vertical="center"/>
    </xf>
    <xf numFmtId="0" fontId="21" fillId="50" borderId="53" xfId="0" applyFont="1" applyFill="1" applyBorder="1" applyAlignment="1">
      <alignment horizontal="centerContinuous" vertical="center"/>
    </xf>
    <xf numFmtId="0" fontId="21" fillId="50" borderId="58" xfId="0" applyFont="1" applyFill="1" applyBorder="1" applyAlignment="1">
      <alignment horizontal="centerContinuous" vertical="center" wrapText="1"/>
    </xf>
    <xf numFmtId="3" fontId="22" fillId="0" borderId="46" xfId="0" applyNumberFormat="1" applyFont="1" applyFill="1" applyBorder="1" applyAlignment="1" applyProtection="1">
      <alignment horizontal="center" vertical="center"/>
      <protection/>
    </xf>
    <xf numFmtId="166" fontId="15" fillId="15" borderId="55" xfId="0" applyNumberFormat="1" applyFont="1" applyFill="1" applyBorder="1" applyAlignment="1" applyProtection="1">
      <alignment vertical="center"/>
      <protection locked="0"/>
    </xf>
    <xf numFmtId="166" fontId="15" fillId="15" borderId="51" xfId="0" applyNumberFormat="1" applyFont="1" applyFill="1" applyBorder="1" applyAlignment="1" applyProtection="1">
      <alignment vertical="center"/>
      <protection locked="0"/>
    </xf>
    <xf numFmtId="166" fontId="15" fillId="15" borderId="57" xfId="0" applyNumberFormat="1" applyFont="1" applyFill="1" applyBorder="1" applyAlignment="1" applyProtection="1">
      <alignment vertical="center"/>
      <protection locked="0"/>
    </xf>
    <xf numFmtId="166" fontId="15" fillId="0" borderId="54" xfId="0" applyNumberFormat="1" applyFont="1" applyFill="1" applyBorder="1" applyAlignment="1" applyProtection="1">
      <alignment vertical="center"/>
      <protection/>
    </xf>
    <xf numFmtId="166" fontId="15" fillId="0" borderId="47" xfId="0" applyNumberFormat="1" applyFont="1" applyFill="1" applyBorder="1" applyAlignment="1" applyProtection="1">
      <alignment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166" fontId="15" fillId="0" borderId="50" xfId="0" applyNumberFormat="1" applyFont="1" applyFill="1" applyBorder="1" applyAlignment="1" applyProtection="1">
      <alignment vertical="center"/>
      <protection/>
    </xf>
    <xf numFmtId="167" fontId="15" fillId="0" borderId="46" xfId="0" applyNumberFormat="1" applyFont="1" applyFill="1" applyBorder="1" applyAlignment="1">
      <alignment vertical="center"/>
    </xf>
    <xf numFmtId="167" fontId="15" fillId="0" borderId="47" xfId="0" applyNumberFormat="1" applyFont="1" applyFill="1" applyBorder="1" applyAlignment="1">
      <alignment vertical="center"/>
    </xf>
    <xf numFmtId="167" fontId="15" fillId="0" borderId="50" xfId="0" applyNumberFormat="1" applyFont="1" applyFill="1" applyBorder="1" applyAlignment="1">
      <alignment vertical="center"/>
    </xf>
    <xf numFmtId="165" fontId="15" fillId="15" borderId="55" xfId="0" applyNumberFormat="1" applyFont="1" applyFill="1" applyBorder="1" applyAlignment="1" applyProtection="1">
      <alignment vertical="center"/>
      <protection locked="0"/>
    </xf>
    <xf numFmtId="165" fontId="15" fillId="15" borderId="51" xfId="0" applyNumberFormat="1" applyFont="1" applyFill="1" applyBorder="1" applyAlignment="1" applyProtection="1">
      <alignment vertical="center"/>
      <protection locked="0"/>
    </xf>
    <xf numFmtId="165" fontId="15" fillId="15" borderId="57" xfId="0" applyNumberFormat="1" applyFont="1" applyFill="1" applyBorder="1" applyAlignment="1" applyProtection="1">
      <alignment vertical="center"/>
      <protection locked="0"/>
    </xf>
    <xf numFmtId="165" fontId="15" fillId="0" borderId="54" xfId="0" applyNumberFormat="1" applyFont="1" applyFill="1" applyBorder="1" applyAlignment="1" applyProtection="1">
      <alignment vertical="center"/>
      <protection/>
    </xf>
    <xf numFmtId="165" fontId="15" fillId="0" borderId="47" xfId="0" applyNumberFormat="1" applyFont="1" applyFill="1" applyBorder="1" applyAlignment="1" applyProtection="1">
      <alignment vertical="center"/>
      <protection/>
    </xf>
    <xf numFmtId="165" fontId="15" fillId="0" borderId="29" xfId="0" applyNumberFormat="1" applyFont="1" applyFill="1" applyBorder="1" applyAlignment="1" applyProtection="1">
      <alignment vertical="center"/>
      <protection/>
    </xf>
    <xf numFmtId="165" fontId="15" fillId="0" borderId="50" xfId="0" applyNumberFormat="1" applyFont="1" applyFill="1" applyBorder="1" applyAlignment="1" applyProtection="1">
      <alignment vertical="center"/>
      <protection/>
    </xf>
    <xf numFmtId="167" fontId="15" fillId="0" borderId="55" xfId="0" applyNumberFormat="1" applyFont="1" applyFill="1" applyBorder="1" applyAlignment="1">
      <alignment vertical="center"/>
    </xf>
    <xf numFmtId="167" fontId="15" fillId="0" borderId="5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 applyProtection="1">
      <alignment horizontal="center" vertical="center"/>
      <protection/>
    </xf>
    <xf numFmtId="3" fontId="22" fillId="0" borderId="56" xfId="0" applyNumberFormat="1" applyFont="1" applyFill="1" applyBorder="1" applyAlignment="1" applyProtection="1">
      <alignment horizontal="center" vertical="center"/>
      <protection/>
    </xf>
    <xf numFmtId="3" fontId="22" fillId="0" borderId="48" xfId="0" applyNumberFormat="1" applyFont="1" applyFill="1" applyBorder="1" applyAlignment="1" applyProtection="1">
      <alignment horizontal="center" vertical="center"/>
      <protection/>
    </xf>
    <xf numFmtId="0" fontId="2" fillId="50" borderId="0" xfId="0" applyFont="1" applyFill="1" applyBorder="1" applyAlignment="1">
      <alignment vertical="center"/>
    </xf>
    <xf numFmtId="3" fontId="22" fillId="0" borderId="27" xfId="0" applyNumberFormat="1" applyFont="1" applyFill="1" applyBorder="1" applyAlignment="1" applyProtection="1">
      <alignment horizontal="center" vertical="center"/>
      <protection/>
    </xf>
    <xf numFmtId="3" fontId="22" fillId="0" borderId="34" xfId="0" applyNumberFormat="1" applyFont="1" applyFill="1" applyBorder="1" applyAlignment="1" applyProtection="1">
      <alignment horizontal="center" vertical="center"/>
      <protection/>
    </xf>
    <xf numFmtId="3" fontId="22" fillId="0" borderId="64" xfId="0" applyNumberFormat="1" applyFont="1" applyFill="1" applyBorder="1" applyAlignment="1" applyProtection="1">
      <alignment horizontal="center" vertical="center"/>
      <protection/>
    </xf>
    <xf numFmtId="3" fontId="22" fillId="0" borderId="125" xfId="0" applyNumberFormat="1" applyFont="1" applyFill="1" applyBorder="1" applyAlignment="1" applyProtection="1">
      <alignment horizontal="center" vertical="center"/>
      <protection/>
    </xf>
    <xf numFmtId="3" fontId="22" fillId="0" borderId="61" xfId="0" applyNumberFormat="1" applyFont="1" applyFill="1" applyBorder="1" applyAlignment="1" applyProtection="1">
      <alignment horizontal="center" vertical="center"/>
      <protection/>
    </xf>
    <xf numFmtId="3" fontId="22" fillId="0" borderId="59" xfId="0" applyNumberFormat="1" applyFont="1" applyFill="1" applyBorder="1" applyAlignment="1" applyProtection="1">
      <alignment horizontal="center" vertical="center"/>
      <protection/>
    </xf>
    <xf numFmtId="3" fontId="29" fillId="56" borderId="81" xfId="0" applyNumberFormat="1" applyFont="1" applyFill="1" applyBorder="1" applyAlignment="1" applyProtection="1">
      <alignment horizontal="center" vertical="center"/>
      <protection/>
    </xf>
    <xf numFmtId="3" fontId="29" fillId="56" borderId="41" xfId="0" applyNumberFormat="1" applyFont="1" applyFill="1" applyBorder="1" applyAlignment="1" applyProtection="1">
      <alignment horizontal="center" vertical="center"/>
      <protection/>
    </xf>
    <xf numFmtId="3" fontId="29" fillId="56" borderId="39" xfId="0" applyNumberFormat="1" applyFont="1" applyFill="1" applyBorder="1" applyAlignment="1" applyProtection="1">
      <alignment horizontal="center" vertical="center"/>
      <protection/>
    </xf>
    <xf numFmtId="164" fontId="29" fillId="56" borderId="39" xfId="0" applyNumberFormat="1" applyFont="1" applyFill="1" applyBorder="1" applyAlignment="1">
      <alignment vertical="center"/>
    </xf>
    <xf numFmtId="167" fontId="16" fillId="56" borderId="81" xfId="0" applyNumberFormat="1" applyFont="1" applyFill="1" applyBorder="1" applyAlignment="1">
      <alignment vertical="center"/>
    </xf>
    <xf numFmtId="167" fontId="16" fillId="56" borderId="41" xfId="0" applyNumberFormat="1" applyFont="1" applyFill="1" applyBorder="1" applyAlignment="1">
      <alignment vertical="center"/>
    </xf>
    <xf numFmtId="167" fontId="16" fillId="56" borderId="39" xfId="0" applyNumberFormat="1" applyFont="1" applyFill="1" applyBorder="1" applyAlignment="1">
      <alignment vertical="center"/>
    </xf>
    <xf numFmtId="164" fontId="15" fillId="0" borderId="44" xfId="0" applyNumberFormat="1" applyFont="1" applyFill="1" applyBorder="1" applyAlignment="1" applyProtection="1">
      <alignment vertical="center"/>
      <protection/>
    </xf>
    <xf numFmtId="164" fontId="15" fillId="0" borderId="47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164" fontId="15" fillId="0" borderId="50" xfId="0" applyNumberFormat="1" applyFont="1" applyFill="1" applyBorder="1" applyAlignment="1" applyProtection="1">
      <alignment vertical="center"/>
      <protection/>
    </xf>
    <xf numFmtId="164" fontId="15" fillId="0" borderId="53" xfId="0" applyNumberFormat="1" applyFont="1" applyFill="1" applyBorder="1" applyAlignment="1" applyProtection="1">
      <alignment vertical="center"/>
      <protection/>
    </xf>
    <xf numFmtId="164" fontId="15" fillId="0" borderId="51" xfId="0" applyNumberFormat="1" applyFont="1" applyFill="1" applyBorder="1" applyAlignment="1" applyProtection="1">
      <alignment vertical="center"/>
      <protection/>
    </xf>
    <xf numFmtId="164" fontId="15" fillId="0" borderId="54" xfId="0" applyNumberFormat="1" applyFont="1" applyFill="1" applyBorder="1" applyAlignment="1" applyProtection="1">
      <alignment vertical="center"/>
      <protection/>
    </xf>
    <xf numFmtId="164" fontId="15" fillId="0" borderId="52" xfId="0" applyNumberFormat="1" applyFont="1" applyFill="1" applyBorder="1" applyAlignment="1" applyProtection="1">
      <alignment vertical="center"/>
      <protection/>
    </xf>
    <xf numFmtId="49" fontId="15" fillId="0" borderId="82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 applyProtection="1">
      <alignment horizontal="center" vertical="center" wrapText="1"/>
      <protection/>
    </xf>
    <xf numFmtId="3" fontId="22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84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18" fillId="0" borderId="82" xfId="0" applyNumberFormat="1" applyFont="1" applyFill="1" applyBorder="1" applyAlignment="1">
      <alignment vertical="center"/>
    </xf>
    <xf numFmtId="164" fontId="15" fillId="0" borderId="84" xfId="0" applyNumberFormat="1" applyFont="1" applyFill="1" applyBorder="1" applyAlignment="1">
      <alignment vertical="center"/>
    </xf>
    <xf numFmtId="164" fontId="15" fillId="0" borderId="86" xfId="0" applyNumberFormat="1" applyFont="1" applyFill="1" applyBorder="1" applyAlignment="1">
      <alignment vertical="center"/>
    </xf>
    <xf numFmtId="164" fontId="15" fillId="0" borderId="129" xfId="0" applyNumberFormat="1" applyFont="1" applyFill="1" applyBorder="1" applyAlignment="1" applyProtection="1">
      <alignment vertical="center"/>
      <protection/>
    </xf>
    <xf numFmtId="164" fontId="15" fillId="0" borderId="84" xfId="0" applyNumberFormat="1" applyFont="1" applyFill="1" applyBorder="1" applyAlignment="1" applyProtection="1">
      <alignment vertical="center"/>
      <protection/>
    </xf>
    <xf numFmtId="164" fontId="15" fillId="0" borderId="130" xfId="0" applyNumberFormat="1" applyFont="1" applyFill="1" applyBorder="1" applyAlignment="1" applyProtection="1">
      <alignment vertical="center"/>
      <protection/>
    </xf>
    <xf numFmtId="164" fontId="15" fillId="0" borderId="86" xfId="0" applyNumberFormat="1" applyFont="1" applyFill="1" applyBorder="1" applyAlignment="1" applyProtection="1">
      <alignment vertical="center"/>
      <protection/>
    </xf>
    <xf numFmtId="167" fontId="15" fillId="0" borderId="82" xfId="0" applyNumberFormat="1" applyFont="1" applyFill="1" applyBorder="1" applyAlignment="1">
      <alignment vertical="center"/>
    </xf>
    <xf numFmtId="167" fontId="15" fillId="0" borderId="84" xfId="0" applyNumberFormat="1" applyFont="1" applyFill="1" applyBorder="1" applyAlignment="1">
      <alignment vertical="center"/>
    </xf>
    <xf numFmtId="167" fontId="15" fillId="0" borderId="86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 wrapText="1"/>
    </xf>
    <xf numFmtId="0" fontId="15" fillId="0" borderId="50" xfId="0" applyFont="1" applyBorder="1" applyAlignment="1">
      <alignment horizontal="center" vertical="center"/>
    </xf>
    <xf numFmtId="164" fontId="18" fillId="0" borderId="46" xfId="0" applyNumberFormat="1" applyFont="1" applyFill="1" applyBorder="1" applyAlignment="1">
      <alignment vertical="center"/>
    </xf>
    <xf numFmtId="164" fontId="15" fillId="0" borderId="47" xfId="0" applyNumberFormat="1" applyFont="1" applyFill="1" applyBorder="1" applyAlignment="1">
      <alignment vertical="center"/>
    </xf>
    <xf numFmtId="164" fontId="15" fillId="0" borderId="5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9" fillId="0" borderId="71" xfId="0" applyFont="1" applyBorder="1" applyAlignment="1">
      <alignment vertical="center"/>
    </xf>
    <xf numFmtId="164" fontId="34" fillId="46" borderId="123" xfId="0" applyNumberFormat="1" applyFont="1" applyFill="1" applyBorder="1" applyAlignment="1" applyProtection="1">
      <alignment vertical="center"/>
      <protection/>
    </xf>
    <xf numFmtId="164" fontId="34" fillId="46" borderId="76" xfId="0" applyNumberFormat="1" applyFont="1" applyFill="1" applyBorder="1" applyAlignment="1" applyProtection="1">
      <alignment vertical="center"/>
      <protection/>
    </xf>
    <xf numFmtId="164" fontId="34" fillId="46" borderId="131" xfId="0" applyNumberFormat="1" applyFont="1" applyFill="1" applyBorder="1" applyAlignment="1" applyProtection="1">
      <alignment vertical="center"/>
      <protection/>
    </xf>
    <xf numFmtId="167" fontId="34" fillId="46" borderId="132" xfId="0" applyNumberFormat="1" applyFont="1" applyFill="1" applyBorder="1" applyAlignment="1" applyProtection="1">
      <alignment vertical="center"/>
      <protection/>
    </xf>
    <xf numFmtId="167" fontId="34" fillId="46" borderId="76" xfId="0" applyNumberFormat="1" applyFont="1" applyFill="1" applyBorder="1" applyAlignment="1" applyProtection="1">
      <alignment vertical="center"/>
      <protection/>
    </xf>
    <xf numFmtId="167" fontId="34" fillId="46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Border="1" applyAlignment="1">
      <alignment vertical="center"/>
    </xf>
    <xf numFmtId="164" fontId="16" fillId="23" borderId="34" xfId="0" applyNumberFormat="1" applyFont="1" applyFill="1" applyBorder="1" applyAlignment="1" applyProtection="1">
      <alignment vertical="center"/>
      <protection/>
    </xf>
    <xf numFmtId="164" fontId="16" fillId="23" borderId="35" xfId="0" applyNumberFormat="1" applyFont="1" applyFill="1" applyBorder="1" applyAlignment="1" applyProtection="1">
      <alignment vertical="center"/>
      <protection/>
    </xf>
    <xf numFmtId="164" fontId="16" fillId="23" borderId="135" xfId="0" applyNumberFormat="1" applyFont="1" applyFill="1" applyBorder="1" applyAlignment="1" applyProtection="1">
      <alignment vertical="center"/>
      <protection/>
    </xf>
    <xf numFmtId="167" fontId="16" fillId="23" borderId="127" xfId="0" applyNumberFormat="1" applyFont="1" applyFill="1" applyBorder="1" applyAlignment="1" applyProtection="1">
      <alignment vertical="center"/>
      <protection/>
    </xf>
    <xf numFmtId="167" fontId="16" fillId="23" borderId="35" xfId="0" applyNumberFormat="1" applyFont="1" applyFill="1" applyBorder="1" applyAlignment="1" applyProtection="1">
      <alignment vertical="center"/>
      <protection/>
    </xf>
    <xf numFmtId="167" fontId="16" fillId="23" borderId="135" xfId="0" applyNumberFormat="1" applyFont="1" applyFill="1" applyBorder="1" applyAlignment="1" applyProtection="1">
      <alignment vertical="center"/>
      <protection/>
    </xf>
    <xf numFmtId="164" fontId="18" fillId="23" borderId="27" xfId="0" applyNumberFormat="1" applyFont="1" applyFill="1" applyBorder="1" applyAlignment="1" applyProtection="1">
      <alignment vertical="center"/>
      <protection/>
    </xf>
    <xf numFmtId="164" fontId="18" fillId="23" borderId="28" xfId="0" applyNumberFormat="1" applyFont="1" applyFill="1" applyBorder="1" applyAlignment="1" applyProtection="1">
      <alignment vertical="center"/>
      <protection/>
    </xf>
    <xf numFmtId="164" fontId="18" fillId="23" borderId="128" xfId="0" applyNumberFormat="1" applyFont="1" applyFill="1" applyBorder="1" applyAlignment="1" applyProtection="1">
      <alignment vertical="center"/>
      <protection/>
    </xf>
    <xf numFmtId="167" fontId="18" fillId="23" borderId="30" xfId="0" applyNumberFormat="1" applyFont="1" applyFill="1" applyBorder="1" applyAlignment="1" applyProtection="1">
      <alignment vertical="center"/>
      <protection/>
    </xf>
    <xf numFmtId="167" fontId="18" fillId="23" borderId="28" xfId="0" applyNumberFormat="1" applyFont="1" applyFill="1" applyBorder="1" applyAlignment="1" applyProtection="1">
      <alignment vertical="center"/>
      <protection/>
    </xf>
    <xf numFmtId="167" fontId="18" fillId="23" borderId="128" xfId="0" applyNumberFormat="1" applyFont="1" applyFill="1" applyBorder="1" applyAlignment="1" applyProtection="1">
      <alignment vertical="center"/>
      <protection/>
    </xf>
    <xf numFmtId="164" fontId="11" fillId="0" borderId="80" xfId="0" applyNumberFormat="1" applyFont="1" applyFill="1" applyBorder="1" applyAlignment="1" applyProtection="1">
      <alignment vertical="center"/>
      <protection/>
    </xf>
    <xf numFmtId="164" fontId="11" fillId="0" borderId="70" xfId="0" applyNumberFormat="1" applyFont="1" applyFill="1" applyBorder="1" applyAlignment="1" applyProtection="1">
      <alignment vertical="center"/>
      <protection/>
    </xf>
    <xf numFmtId="164" fontId="11" fillId="0" borderId="136" xfId="0" applyNumberFormat="1" applyFont="1" applyFill="1" applyBorder="1" applyAlignment="1" applyProtection="1">
      <alignment vertical="center"/>
      <protection/>
    </xf>
    <xf numFmtId="167" fontId="11" fillId="0" borderId="66" xfId="0" applyNumberFormat="1" applyFont="1" applyFill="1" applyBorder="1" applyAlignment="1" applyProtection="1">
      <alignment vertical="center"/>
      <protection/>
    </xf>
    <xf numFmtId="167" fontId="11" fillId="0" borderId="70" xfId="0" applyNumberFormat="1" applyFont="1" applyFill="1" applyBorder="1" applyAlignment="1" applyProtection="1">
      <alignment vertical="center"/>
      <protection/>
    </xf>
    <xf numFmtId="167" fontId="11" fillId="0" borderId="136" xfId="0" applyNumberFormat="1" applyFont="1" applyFill="1" applyBorder="1" applyAlignment="1" applyProtection="1">
      <alignment vertical="center"/>
      <protection/>
    </xf>
    <xf numFmtId="164" fontId="11" fillId="0" borderId="34" xfId="0" applyNumberFormat="1" applyFont="1" applyFill="1" applyBorder="1" applyAlignment="1" applyProtection="1">
      <alignment vertical="center"/>
      <protection/>
    </xf>
    <xf numFmtId="164" fontId="11" fillId="0" borderId="35" xfId="0" applyNumberFormat="1" applyFont="1" applyFill="1" applyBorder="1" applyAlignment="1" applyProtection="1">
      <alignment vertical="center"/>
      <protection/>
    </xf>
    <xf numFmtId="164" fontId="11" fillId="0" borderId="135" xfId="0" applyNumberFormat="1" applyFont="1" applyFill="1" applyBorder="1" applyAlignment="1" applyProtection="1">
      <alignment vertical="center"/>
      <protection/>
    </xf>
    <xf numFmtId="167" fontId="11" fillId="0" borderId="127" xfId="0" applyNumberFormat="1" applyFont="1" applyFill="1" applyBorder="1" applyAlignment="1" applyProtection="1">
      <alignment vertical="center"/>
      <protection/>
    </xf>
    <xf numFmtId="167" fontId="11" fillId="0" borderId="35" xfId="0" applyNumberFormat="1" applyFont="1" applyFill="1" applyBorder="1" applyAlignment="1" applyProtection="1">
      <alignment vertical="center"/>
      <protection/>
    </xf>
    <xf numFmtId="167" fontId="11" fillId="0" borderId="135" xfId="0" applyNumberFormat="1" applyFont="1" applyFill="1" applyBorder="1" applyAlignment="1" applyProtection="1">
      <alignment vertical="center"/>
      <protection/>
    </xf>
    <xf numFmtId="164" fontId="18" fillId="23" borderId="20" xfId="0" applyNumberFormat="1" applyFont="1" applyFill="1" applyBorder="1" applyAlignment="1" applyProtection="1">
      <alignment vertical="center"/>
      <protection/>
    </xf>
    <xf numFmtId="164" fontId="18" fillId="23" borderId="22" xfId="0" applyNumberFormat="1" applyFont="1" applyFill="1" applyBorder="1" applyAlignment="1" applyProtection="1">
      <alignment vertical="center"/>
      <protection/>
    </xf>
    <xf numFmtId="164" fontId="18" fillId="23" borderId="137" xfId="0" applyNumberFormat="1" applyFont="1" applyFill="1" applyBorder="1" applyAlignment="1" applyProtection="1">
      <alignment vertical="center"/>
      <protection/>
    </xf>
    <xf numFmtId="167" fontId="18" fillId="23" borderId="20" xfId="0" applyNumberFormat="1" applyFont="1" applyFill="1" applyBorder="1" applyAlignment="1" applyProtection="1">
      <alignment vertical="center"/>
      <protection/>
    </xf>
    <xf numFmtId="167" fontId="18" fillId="23" borderId="22" xfId="0" applyNumberFormat="1" applyFont="1" applyFill="1" applyBorder="1" applyAlignment="1" applyProtection="1">
      <alignment vertical="center"/>
      <protection/>
    </xf>
    <xf numFmtId="167" fontId="18" fillId="23" borderId="126" xfId="0" applyNumberFormat="1" applyFont="1" applyFill="1" applyBorder="1" applyAlignment="1" applyProtection="1">
      <alignment vertical="center"/>
      <protection/>
    </xf>
    <xf numFmtId="164" fontId="16" fillId="23" borderId="20" xfId="0" applyNumberFormat="1" applyFont="1" applyFill="1" applyBorder="1" applyAlignment="1" applyProtection="1">
      <alignment vertical="center"/>
      <protection/>
    </xf>
    <xf numFmtId="164" fontId="16" fillId="23" borderId="22" xfId="0" applyNumberFormat="1" applyFont="1" applyFill="1" applyBorder="1" applyAlignment="1" applyProtection="1">
      <alignment vertical="center"/>
      <protection/>
    </xf>
    <xf numFmtId="164" fontId="16" fillId="23" borderId="137" xfId="0" applyNumberFormat="1" applyFont="1" applyFill="1" applyBorder="1" applyAlignment="1" applyProtection="1">
      <alignment vertical="center"/>
      <protection/>
    </xf>
    <xf numFmtId="167" fontId="16" fillId="23" borderId="20" xfId="0" applyNumberFormat="1" applyFont="1" applyFill="1" applyBorder="1" applyAlignment="1" applyProtection="1">
      <alignment vertical="center"/>
      <protection/>
    </xf>
    <xf numFmtId="167" fontId="16" fillId="23" borderId="22" xfId="0" applyNumberFormat="1" applyFont="1" applyFill="1" applyBorder="1" applyAlignment="1" applyProtection="1">
      <alignment vertical="center"/>
      <protection/>
    </xf>
    <xf numFmtId="167" fontId="16" fillId="23" borderId="126" xfId="0" applyNumberFormat="1" applyFont="1" applyFill="1" applyBorder="1" applyAlignment="1" applyProtection="1">
      <alignment vertical="center"/>
      <protection/>
    </xf>
    <xf numFmtId="164" fontId="18" fillId="23" borderId="81" xfId="0" applyNumberFormat="1" applyFont="1" applyFill="1" applyBorder="1" applyAlignment="1" applyProtection="1">
      <alignment vertical="center"/>
      <protection/>
    </xf>
    <xf numFmtId="164" fontId="18" fillId="23" borderId="41" xfId="0" applyNumberFormat="1" applyFont="1" applyFill="1" applyBorder="1" applyAlignment="1" applyProtection="1">
      <alignment vertical="center"/>
      <protection/>
    </xf>
    <xf numFmtId="164" fontId="18" fillId="23" borderId="103" xfId="0" applyNumberFormat="1" applyFont="1" applyFill="1" applyBorder="1" applyAlignment="1" applyProtection="1">
      <alignment vertical="center"/>
      <protection/>
    </xf>
    <xf numFmtId="167" fontId="18" fillId="23" borderId="81" xfId="0" applyNumberFormat="1" applyFont="1" applyFill="1" applyBorder="1" applyAlignment="1" applyProtection="1">
      <alignment vertical="center"/>
      <protection/>
    </xf>
    <xf numFmtId="167" fontId="18" fillId="23" borderId="41" xfId="0" applyNumberFormat="1" applyFont="1" applyFill="1" applyBorder="1" applyAlignment="1" applyProtection="1">
      <alignment vertical="center"/>
      <protection/>
    </xf>
    <xf numFmtId="167" fontId="18" fillId="23" borderId="108" xfId="0" applyNumberFormat="1" applyFont="1" applyFill="1" applyBorder="1" applyAlignment="1" applyProtection="1">
      <alignment vertical="center"/>
      <protection/>
    </xf>
    <xf numFmtId="164" fontId="11" fillId="0" borderId="28" xfId="0" applyNumberFormat="1" applyFont="1" applyFill="1" applyBorder="1" applyAlignment="1" applyProtection="1">
      <alignment vertical="center"/>
      <protection/>
    </xf>
    <xf numFmtId="49" fontId="11" fillId="0" borderId="56" xfId="0" applyNumberFormat="1" applyFont="1" applyFill="1" applyBorder="1" applyAlignment="1">
      <alignment horizontal="left" vertical="center" wrapText="1" indent="2"/>
    </xf>
    <xf numFmtId="0" fontId="2" fillId="50" borderId="126" xfId="0" applyFont="1" applyFill="1" applyBorder="1" applyAlignment="1">
      <alignment horizontal="centerContinuous" vertical="center"/>
    </xf>
    <xf numFmtId="0" fontId="15" fillId="50" borderId="45" xfId="0" applyFont="1" applyFill="1" applyBorder="1" applyAlignment="1">
      <alignment horizontal="centerContinuous" vertical="center"/>
    </xf>
    <xf numFmtId="0" fontId="15" fillId="55" borderId="38" xfId="0" applyFont="1" applyFill="1" applyBorder="1" applyAlignment="1">
      <alignment horizontal="center" vertical="center"/>
    </xf>
    <xf numFmtId="4" fontId="24" fillId="15" borderId="62" xfId="0" applyNumberFormat="1" applyFont="1" applyFill="1" applyBorder="1" applyAlignment="1" applyProtection="1">
      <alignment vertical="center"/>
      <protection locked="0"/>
    </xf>
    <xf numFmtId="0" fontId="24" fillId="0" borderId="57" xfId="0" applyFont="1" applyBorder="1" applyAlignment="1">
      <alignment horizontal="center" vertical="center" wrapText="1"/>
    </xf>
    <xf numFmtId="165" fontId="35" fillId="0" borderId="55" xfId="0" applyNumberFormat="1" applyFont="1" applyBorder="1" applyAlignment="1">
      <alignment vertical="center"/>
    </xf>
    <xf numFmtId="165" fontId="24" fillId="15" borderId="51" xfId="0" applyNumberFormat="1" applyFont="1" applyFill="1" applyBorder="1" applyAlignment="1" applyProtection="1">
      <alignment vertical="center"/>
      <protection locked="0"/>
    </xf>
    <xf numFmtId="165" fontId="24" fillId="15" borderId="52" xfId="0" applyNumberFormat="1" applyFont="1" applyFill="1" applyBorder="1" applyAlignment="1" applyProtection="1">
      <alignment vertical="center"/>
      <protection locked="0"/>
    </xf>
    <xf numFmtId="164" fontId="23" fillId="0" borderId="49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165" fontId="45" fillId="0" borderId="55" xfId="0" applyNumberFormat="1" applyFont="1" applyBorder="1" applyAlignment="1">
      <alignment vertical="center"/>
    </xf>
    <xf numFmtId="165" fontId="44" fillId="15" borderId="51" xfId="0" applyNumberFormat="1" applyFont="1" applyFill="1" applyBorder="1" applyAlignment="1" applyProtection="1">
      <alignment vertical="center"/>
      <protection locked="0"/>
    </xf>
    <xf numFmtId="165" fontId="44" fillId="15" borderId="52" xfId="0" applyNumberFormat="1" applyFont="1" applyFill="1" applyBorder="1" applyAlignment="1" applyProtection="1">
      <alignment vertical="center"/>
      <protection locked="0"/>
    </xf>
    <xf numFmtId="166" fontId="45" fillId="0" borderId="55" xfId="0" applyNumberFormat="1" applyFont="1" applyBorder="1" applyAlignment="1">
      <alignment vertical="center"/>
    </xf>
    <xf numFmtId="166" fontId="44" fillId="15" borderId="51" xfId="0" applyNumberFormat="1" applyFont="1" applyFill="1" applyBorder="1" applyAlignment="1" applyProtection="1">
      <alignment vertical="center"/>
      <protection locked="0"/>
    </xf>
    <xf numFmtId="166" fontId="44" fillId="15" borderId="52" xfId="0" applyNumberFormat="1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center"/>
    </xf>
    <xf numFmtId="4" fontId="44" fillId="15" borderId="57" xfId="0" applyNumberFormat="1" applyFont="1" applyFill="1" applyBorder="1" applyAlignment="1" applyProtection="1">
      <alignment vertical="center"/>
      <protection locked="0"/>
    </xf>
    <xf numFmtId="0" fontId="24" fillId="0" borderId="51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49" fontId="53" fillId="0" borderId="43" xfId="0" applyNumberFormat="1" applyFont="1" applyFill="1" applyBorder="1" applyAlignment="1">
      <alignment horizontal="left" vertical="center" wrapText="1"/>
    </xf>
    <xf numFmtId="49" fontId="54" fillId="0" borderId="39" xfId="0" applyNumberFormat="1" applyFont="1" applyFill="1" applyBorder="1" applyAlignment="1">
      <alignment horizontal="center" vertical="center" wrapText="1"/>
    </xf>
    <xf numFmtId="164" fontId="11" fillId="0" borderId="138" xfId="0" applyNumberFormat="1" applyFont="1" applyFill="1" applyBorder="1" applyAlignment="1" applyProtection="1">
      <alignment vertical="center"/>
      <protection/>
    </xf>
    <xf numFmtId="164" fontId="11" fillId="0" borderId="99" xfId="0" applyNumberFormat="1" applyFont="1" applyFill="1" applyBorder="1" applyAlignment="1" applyProtection="1">
      <alignment vertical="center"/>
      <protection/>
    </xf>
    <xf numFmtId="164" fontId="11" fillId="0" borderId="89" xfId="0" applyNumberFormat="1" applyFont="1" applyFill="1" applyBorder="1" applyAlignment="1" applyProtection="1">
      <alignment vertical="center"/>
      <protection/>
    </xf>
    <xf numFmtId="49" fontId="49" fillId="0" borderId="55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49" fontId="44" fillId="0" borderId="55" xfId="0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49" fontId="83" fillId="0" borderId="55" xfId="0" applyNumberFormat="1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4" fontId="24" fillId="15" borderId="91" xfId="0" applyNumberFormat="1" applyFont="1" applyFill="1" applyBorder="1" applyAlignment="1" applyProtection="1">
      <alignment vertical="center"/>
      <protection locked="0"/>
    </xf>
    <xf numFmtId="164" fontId="11" fillId="15" borderId="138" xfId="0" applyNumberFormat="1" applyFont="1" applyFill="1" applyBorder="1" applyAlignment="1" applyProtection="1">
      <alignment vertical="center"/>
      <protection locked="0"/>
    </xf>
    <xf numFmtId="164" fontId="18" fillId="0" borderId="39" xfId="0" applyNumberFormat="1" applyFont="1" applyFill="1" applyBorder="1" applyAlignment="1">
      <alignment vertical="center"/>
    </xf>
    <xf numFmtId="166" fontId="24" fillId="15" borderId="68" xfId="0" applyNumberFormat="1" applyFont="1" applyFill="1" applyBorder="1" applyAlignment="1" applyProtection="1">
      <alignment vertical="center" wrapText="1"/>
      <protection locked="0"/>
    </xf>
    <xf numFmtId="169" fontId="24" fillId="15" borderId="86" xfId="0" applyNumberFormat="1" applyFont="1" applyFill="1" applyBorder="1" applyAlignment="1" applyProtection="1">
      <alignment vertical="center" wrapText="1"/>
      <protection locked="0"/>
    </xf>
    <xf numFmtId="166" fontId="24" fillId="15" borderId="50" xfId="0" applyNumberFormat="1" applyFont="1" applyFill="1" applyBorder="1" applyAlignment="1" applyProtection="1">
      <alignment vertical="center" wrapText="1"/>
      <protection locked="0"/>
    </xf>
    <xf numFmtId="166" fontId="24" fillId="15" borderId="31" xfId="0" applyNumberFormat="1" applyFont="1" applyFill="1" applyBorder="1" applyAlignment="1" applyProtection="1">
      <alignment vertical="center" wrapText="1"/>
      <protection locked="0"/>
    </xf>
    <xf numFmtId="166" fontId="24" fillId="15" borderId="68" xfId="0" applyNumberFormat="1" applyFont="1" applyFill="1" applyBorder="1" applyAlignment="1" applyProtection="1">
      <alignment vertical="center"/>
      <protection locked="0"/>
    </xf>
    <xf numFmtId="169" fontId="24" fillId="15" borderId="86" xfId="0" applyNumberFormat="1" applyFont="1" applyFill="1" applyBorder="1" applyAlignment="1" applyProtection="1">
      <alignment vertical="center"/>
      <protection locked="0"/>
    </xf>
    <xf numFmtId="166" fontId="24" fillId="15" borderId="102" xfId="0" applyNumberFormat="1" applyFont="1" applyFill="1" applyBorder="1" applyAlignment="1" applyProtection="1">
      <alignment vertical="center"/>
      <protection locked="0"/>
    </xf>
    <xf numFmtId="166" fontId="24" fillId="15" borderId="31" xfId="0" applyNumberFormat="1" applyFont="1" applyFill="1" applyBorder="1" applyAlignment="1" applyProtection="1">
      <alignment vertical="center"/>
      <protection locked="0"/>
    </xf>
    <xf numFmtId="166" fontId="24" fillId="15" borderId="50" xfId="0" applyNumberFormat="1" applyFont="1" applyFill="1" applyBorder="1" applyAlignment="1" applyProtection="1">
      <alignment vertical="center"/>
      <protection locked="0"/>
    </xf>
    <xf numFmtId="164" fontId="25" fillId="0" borderId="39" xfId="0" applyNumberFormat="1" applyFont="1" applyFill="1" applyBorder="1" applyAlignment="1">
      <alignment vertical="center"/>
    </xf>
    <xf numFmtId="168" fontId="18" fillId="23" borderId="39" xfId="0" applyNumberFormat="1" applyFont="1" applyFill="1" applyBorder="1" applyAlignment="1">
      <alignment vertical="center"/>
    </xf>
    <xf numFmtId="0" fontId="44" fillId="0" borderId="83" xfId="0" applyFont="1" applyFill="1" applyBorder="1" applyAlignment="1">
      <alignment horizontal="center" vertical="center"/>
    </xf>
    <xf numFmtId="164" fontId="29" fillId="56" borderId="27" xfId="0" applyNumberFormat="1" applyFont="1" applyFill="1" applyBorder="1" applyAlignment="1">
      <alignment vertical="center"/>
    </xf>
    <xf numFmtId="164" fontId="15" fillId="0" borderId="80" xfId="0" applyNumberFormat="1" applyFont="1" applyFill="1" applyBorder="1" applyAlignment="1">
      <alignment vertical="center"/>
    </xf>
    <xf numFmtId="164" fontId="15" fillId="0" borderId="57" xfId="0" applyNumberFormat="1" applyFont="1" applyFill="1" applyBorder="1" applyAlignment="1">
      <alignment vertical="center"/>
    </xf>
    <xf numFmtId="0" fontId="19" fillId="0" borderId="139" xfId="0" applyFont="1" applyBorder="1" applyAlignment="1">
      <alignment vertical="center"/>
    </xf>
    <xf numFmtId="168" fontId="16" fillId="46" borderId="123" xfId="0" applyNumberFormat="1" applyFont="1" applyFill="1" applyBorder="1" applyAlignment="1">
      <alignment vertical="center"/>
    </xf>
    <xf numFmtId="168" fontId="16" fillId="23" borderId="34" xfId="0" applyNumberFormat="1" applyFont="1" applyFill="1" applyBorder="1" applyAlignment="1">
      <alignment vertical="center"/>
    </xf>
    <xf numFmtId="164" fontId="18" fillId="23" borderId="27" xfId="0" applyNumberFormat="1" applyFont="1" applyFill="1" applyBorder="1" applyAlignment="1">
      <alignment vertical="center"/>
    </xf>
    <xf numFmtId="164" fontId="25" fillId="15" borderId="43" xfId="0" applyNumberFormat="1" applyFont="1" applyFill="1" applyBorder="1" applyAlignment="1" applyProtection="1">
      <alignment vertical="center"/>
      <protection locked="0"/>
    </xf>
    <xf numFmtId="164" fontId="16" fillId="23" borderId="27" xfId="0" applyNumberFormat="1" applyFont="1" applyFill="1" applyBorder="1" applyAlignment="1">
      <alignment vertical="center"/>
    </xf>
    <xf numFmtId="3" fontId="44" fillId="15" borderId="57" xfId="0" applyNumberFormat="1" applyFont="1" applyFill="1" applyBorder="1" applyAlignment="1" applyProtection="1">
      <alignment vertical="center"/>
      <protection locked="0"/>
    </xf>
    <xf numFmtId="4" fontId="44" fillId="15" borderId="83" xfId="0" applyNumberFormat="1" applyFont="1" applyFill="1" applyBorder="1" applyAlignment="1" applyProtection="1">
      <alignment vertical="center"/>
      <protection locked="0"/>
    </xf>
    <xf numFmtId="164" fontId="16" fillId="46" borderId="75" xfId="0" applyNumberFormat="1" applyFont="1" applyFill="1" applyBorder="1" applyAlignment="1">
      <alignment vertical="center"/>
    </xf>
    <xf numFmtId="164" fontId="11" fillId="0" borderId="49" xfId="0" applyNumberFormat="1" applyFont="1" applyFill="1" applyBorder="1" applyAlignment="1">
      <alignment vertical="center"/>
    </xf>
    <xf numFmtId="4" fontId="44" fillId="15" borderId="62" xfId="0" applyNumberFormat="1" applyFont="1" applyFill="1" applyBorder="1" applyAlignment="1" applyProtection="1">
      <alignment vertical="center"/>
      <protection locked="0"/>
    </xf>
    <xf numFmtId="164" fontId="23" fillId="0" borderId="57" xfId="0" applyNumberFormat="1" applyFont="1" applyFill="1" applyBorder="1" applyAlignment="1" applyProtection="1">
      <alignment vertical="center"/>
      <protection/>
    </xf>
    <xf numFmtId="164" fontId="15" fillId="0" borderId="49" xfId="0" applyNumberFormat="1" applyFont="1" applyFill="1" applyBorder="1" applyAlignment="1">
      <alignment vertical="center"/>
    </xf>
    <xf numFmtId="164" fontId="15" fillId="0" borderId="83" xfId="0" applyNumberFormat="1" applyFont="1" applyFill="1" applyBorder="1" applyAlignment="1">
      <alignment vertical="center"/>
    </xf>
    <xf numFmtId="0" fontId="85" fillId="0" borderId="0" xfId="96" applyFont="1" applyAlignment="1">
      <alignment/>
      <protection/>
    </xf>
    <xf numFmtId="0" fontId="30" fillId="0" borderId="0" xfId="96" applyFont="1" applyAlignment="1">
      <alignment horizontal="right"/>
      <protection/>
    </xf>
    <xf numFmtId="0" fontId="30" fillId="0" borderId="0" xfId="96" applyFont="1" applyFill="1" applyAlignment="1">
      <alignment horizontal="center" wrapText="1"/>
      <protection/>
    </xf>
    <xf numFmtId="0" fontId="30" fillId="0" borderId="0" xfId="96" applyFont="1" applyFill="1" applyAlignment="1">
      <alignment horizontal="left" wrapText="1"/>
      <protection/>
    </xf>
    <xf numFmtId="0" fontId="20" fillId="0" borderId="0" xfId="96" applyFont="1" applyAlignment="1">
      <alignment horizontal="center" vertical="top"/>
      <protection/>
    </xf>
    <xf numFmtId="0" fontId="82" fillId="0" borderId="0" xfId="96" applyFont="1" applyFill="1" applyAlignment="1">
      <alignment horizontal="center" vertical="top" wrapText="1"/>
      <protection/>
    </xf>
    <xf numFmtId="165" fontId="18" fillId="0" borderId="55" xfId="0" applyNumberFormat="1" applyFont="1" applyFill="1" applyBorder="1" applyAlignment="1" applyProtection="1">
      <alignment vertical="center"/>
      <protection/>
    </xf>
    <xf numFmtId="166" fontId="18" fillId="0" borderId="55" xfId="0" applyNumberFormat="1" applyFont="1" applyFill="1" applyBorder="1" applyAlignment="1" applyProtection="1">
      <alignment vertical="center"/>
      <protection/>
    </xf>
    <xf numFmtId="164" fontId="11" fillId="0" borderId="88" xfId="0" applyNumberFormat="1" applyFont="1" applyFill="1" applyBorder="1" applyAlignment="1" applyProtection="1">
      <alignment vertical="center"/>
      <protection/>
    </xf>
    <xf numFmtId="164" fontId="11" fillId="0" borderId="116" xfId="0" applyNumberFormat="1" applyFont="1" applyFill="1" applyBorder="1" applyAlignment="1" applyProtection="1">
      <alignment vertical="center"/>
      <protection/>
    </xf>
    <xf numFmtId="49" fontId="83" fillId="0" borderId="82" xfId="0" applyNumberFormat="1" applyFont="1" applyFill="1" applyBorder="1" applyAlignment="1">
      <alignment horizontal="center" vertical="center" wrapText="1"/>
    </xf>
    <xf numFmtId="164" fontId="11" fillId="0" borderId="92" xfId="0" applyNumberFormat="1" applyFont="1" applyFill="1" applyBorder="1" applyAlignment="1" applyProtection="1">
      <alignment vertical="center"/>
      <protection/>
    </xf>
    <xf numFmtId="164" fontId="11" fillId="0" borderId="102" xfId="0" applyNumberFormat="1" applyFont="1" applyFill="1" applyBorder="1" applyAlignment="1" applyProtection="1">
      <alignment vertical="center"/>
      <protection/>
    </xf>
    <xf numFmtId="0" fontId="50" fillId="0" borderId="0" xfId="96" applyFont="1" applyAlignment="1">
      <alignment horizontal="center" vertical="top"/>
      <protection/>
    </xf>
    <xf numFmtId="0" fontId="85" fillId="15" borderId="29" xfId="96" applyFont="1" applyFill="1" applyBorder="1" applyAlignment="1" applyProtection="1">
      <alignment horizontal="center"/>
      <protection locked="0"/>
    </xf>
    <xf numFmtId="164" fontId="29" fillId="56" borderId="81" xfId="0" applyNumberFormat="1" applyFont="1" applyFill="1" applyBorder="1" applyAlignment="1">
      <alignment vertical="center"/>
    </xf>
    <xf numFmtId="164" fontId="29" fillId="56" borderId="41" xfId="0" applyNumberFormat="1" applyFont="1" applyFill="1" applyBorder="1" applyAlignment="1">
      <alignment vertical="center"/>
    </xf>
    <xf numFmtId="168" fontId="42" fillId="0" borderId="53" xfId="0" applyNumberFormat="1" applyFont="1" applyFill="1" applyBorder="1" applyAlignment="1" applyProtection="1">
      <alignment horizontal="center" vertical="center"/>
      <protection/>
    </xf>
    <xf numFmtId="168" fontId="42" fillId="0" borderId="51" xfId="0" applyNumberFormat="1" applyFont="1" applyFill="1" applyBorder="1" applyAlignment="1" applyProtection="1">
      <alignment horizontal="center" vertical="center"/>
      <protection/>
    </xf>
    <xf numFmtId="168" fontId="42" fillId="0" borderId="58" xfId="0" applyNumberFormat="1" applyFont="1" applyFill="1" applyBorder="1" applyAlignment="1" applyProtection="1">
      <alignment horizontal="center" vertical="center"/>
      <protection/>
    </xf>
    <xf numFmtId="164" fontId="11" fillId="0" borderId="140" xfId="0" applyNumberFormat="1" applyFont="1" applyFill="1" applyBorder="1" applyAlignment="1" applyProtection="1">
      <alignment vertical="center"/>
      <protection/>
    </xf>
    <xf numFmtId="167" fontId="11" fillId="0" borderId="141" xfId="0" applyNumberFormat="1" applyFont="1" applyFill="1" applyBorder="1" applyAlignment="1" applyProtection="1">
      <alignment vertical="center"/>
      <protection/>
    </xf>
    <xf numFmtId="167" fontId="11" fillId="0" borderId="89" xfId="0" applyNumberFormat="1" applyFont="1" applyFill="1" applyBorder="1" applyAlignment="1" applyProtection="1">
      <alignment vertical="center"/>
      <protection/>
    </xf>
    <xf numFmtId="167" fontId="11" fillId="0" borderId="140" xfId="0" applyNumberFormat="1" applyFont="1" applyFill="1" applyBorder="1" applyAlignment="1" applyProtection="1">
      <alignment vertical="center"/>
      <protection/>
    </xf>
    <xf numFmtId="168" fontId="42" fillId="0" borderId="129" xfId="0" applyNumberFormat="1" applyFont="1" applyFill="1" applyBorder="1" applyAlignment="1" applyProtection="1">
      <alignment horizontal="center" vertical="center"/>
      <protection/>
    </xf>
    <xf numFmtId="168" fontId="42" fillId="0" borderId="84" xfId="0" applyNumberFormat="1" applyFont="1" applyFill="1" applyBorder="1" applyAlignment="1" applyProtection="1">
      <alignment horizontal="center" vertical="center"/>
      <protection/>
    </xf>
    <xf numFmtId="168" fontId="42" fillId="0" borderId="142" xfId="0" applyNumberFormat="1" applyFont="1" applyFill="1" applyBorder="1" applyAlignment="1" applyProtection="1">
      <alignment horizontal="center" vertical="center"/>
      <protection/>
    </xf>
    <xf numFmtId="164" fontId="11" fillId="0" borderId="45" xfId="0" applyNumberFormat="1" applyFont="1" applyFill="1" applyBorder="1" applyAlignment="1" applyProtection="1">
      <alignment vertical="center"/>
      <protection/>
    </xf>
    <xf numFmtId="167" fontId="11" fillId="0" borderId="44" xfId="0" applyNumberFormat="1" applyFont="1" applyFill="1" applyBorder="1" applyAlignment="1" applyProtection="1">
      <alignment vertical="center"/>
      <protection/>
    </xf>
    <xf numFmtId="167" fontId="11" fillId="0" borderId="47" xfId="0" applyNumberFormat="1" applyFont="1" applyFill="1" applyBorder="1" applyAlignment="1" applyProtection="1">
      <alignment vertical="center"/>
      <protection/>
    </xf>
    <xf numFmtId="167" fontId="11" fillId="0" borderId="45" xfId="0" applyNumberFormat="1" applyFont="1" applyFill="1" applyBorder="1" applyAlignment="1" applyProtection="1">
      <alignment vertical="center"/>
      <protection/>
    </xf>
    <xf numFmtId="167" fontId="34" fillId="46" borderId="143" xfId="0" applyNumberFormat="1" applyFont="1" applyFill="1" applyBorder="1" applyAlignment="1" applyProtection="1">
      <alignment vertical="center"/>
      <protection/>
    </xf>
    <xf numFmtId="3" fontId="11" fillId="0" borderId="55" xfId="0" applyNumberFormat="1" applyFont="1" applyFill="1" applyBorder="1" applyAlignment="1" applyProtection="1">
      <alignment horizontal="center" vertical="center"/>
      <protection/>
    </xf>
    <xf numFmtId="3" fontId="11" fillId="0" borderId="51" xfId="0" applyNumberFormat="1" applyFont="1" applyFill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11" fillId="0" borderId="82" xfId="0" applyNumberFormat="1" applyFont="1" applyFill="1" applyBorder="1" applyAlignment="1" applyProtection="1">
      <alignment horizontal="center" vertical="center"/>
      <protection/>
    </xf>
    <xf numFmtId="3" fontId="11" fillId="0" borderId="84" xfId="0" applyNumberFormat="1" applyFont="1" applyFill="1" applyBorder="1" applyAlignment="1" applyProtection="1">
      <alignment horizontal="center" vertical="center"/>
      <protection/>
    </xf>
    <xf numFmtId="3" fontId="11" fillId="0" borderId="86" xfId="0" applyNumberFormat="1" applyFont="1" applyFill="1" applyBorder="1" applyAlignment="1" applyProtection="1">
      <alignment horizontal="center" vertical="center"/>
      <protection/>
    </xf>
    <xf numFmtId="3" fontId="11" fillId="0" borderId="46" xfId="0" applyNumberFormat="1" applyFont="1" applyFill="1" applyBorder="1" applyAlignment="1" applyProtection="1">
      <alignment horizontal="center" vertical="center"/>
      <protection/>
    </xf>
    <xf numFmtId="3" fontId="11" fillId="0" borderId="47" xfId="0" applyNumberFormat="1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horizontal="center" vertical="center"/>
      <protection/>
    </xf>
    <xf numFmtId="164" fontId="11" fillId="0" borderId="144" xfId="0" applyNumberFormat="1" applyFont="1" applyFill="1" applyBorder="1" applyAlignment="1" applyProtection="1">
      <alignment vertical="center"/>
      <protection/>
    </xf>
    <xf numFmtId="167" fontId="11" fillId="0" borderId="145" xfId="0" applyNumberFormat="1" applyFont="1" applyFill="1" applyBorder="1" applyAlignment="1" applyProtection="1">
      <alignment vertical="center"/>
      <protection/>
    </xf>
    <xf numFmtId="167" fontId="11" fillId="0" borderId="95" xfId="0" applyNumberFormat="1" applyFont="1" applyFill="1" applyBorder="1" applyAlignment="1" applyProtection="1">
      <alignment vertical="center"/>
      <protection/>
    </xf>
    <xf numFmtId="167" fontId="11" fillId="0" borderId="144" xfId="0" applyNumberFormat="1" applyFont="1" applyFill="1" applyBorder="1" applyAlignment="1" applyProtection="1">
      <alignment vertical="center"/>
      <protection/>
    </xf>
    <xf numFmtId="168" fontId="42" fillId="0" borderId="146" xfId="0" applyNumberFormat="1" applyFont="1" applyFill="1" applyBorder="1" applyAlignment="1" applyProtection="1">
      <alignment horizontal="center" vertical="center"/>
      <protection/>
    </xf>
    <xf numFmtId="168" fontId="42" fillId="0" borderId="60" xfId="0" applyNumberFormat="1" applyFont="1" applyFill="1" applyBorder="1" applyAlignment="1" applyProtection="1">
      <alignment horizontal="center" vertical="center"/>
      <protection/>
    </xf>
    <xf numFmtId="168" fontId="42" fillId="0" borderId="147" xfId="0" applyNumberFormat="1" applyFont="1" applyFill="1" applyBorder="1" applyAlignment="1" applyProtection="1">
      <alignment horizontal="center" vertical="center"/>
      <protection/>
    </xf>
    <xf numFmtId="164" fontId="11" fillId="0" borderId="58" xfId="0" applyNumberFormat="1" applyFont="1" applyFill="1" applyBorder="1" applyAlignment="1" applyProtection="1">
      <alignment vertical="center"/>
      <protection/>
    </xf>
    <xf numFmtId="167" fontId="11" fillId="0" borderId="53" xfId="0" applyNumberFormat="1" applyFont="1" applyFill="1" applyBorder="1" applyAlignment="1" applyProtection="1">
      <alignment vertical="center"/>
      <protection/>
    </xf>
    <xf numFmtId="167" fontId="11" fillId="0" borderId="51" xfId="0" applyNumberFormat="1" applyFont="1" applyFill="1" applyBorder="1" applyAlignment="1" applyProtection="1">
      <alignment vertical="center"/>
      <protection/>
    </xf>
    <xf numFmtId="167" fontId="11" fillId="0" borderId="58" xfId="0" applyNumberFormat="1" applyFont="1" applyFill="1" applyBorder="1" applyAlignment="1" applyProtection="1">
      <alignment vertical="center"/>
      <protection/>
    </xf>
    <xf numFmtId="164" fontId="11" fillId="0" borderId="104" xfId="0" applyNumberFormat="1" applyFont="1" applyFill="1" applyBorder="1" applyAlignment="1" applyProtection="1">
      <alignment vertical="center"/>
      <protection/>
    </xf>
    <xf numFmtId="164" fontId="11" fillId="0" borderId="148" xfId="0" applyNumberFormat="1" applyFont="1" applyFill="1" applyBorder="1" applyAlignment="1" applyProtection="1">
      <alignment vertical="center"/>
      <protection/>
    </xf>
    <xf numFmtId="167" fontId="11" fillId="0" borderId="149" xfId="0" applyNumberFormat="1" applyFont="1" applyFill="1" applyBorder="1" applyAlignment="1" applyProtection="1">
      <alignment vertical="center"/>
      <protection/>
    </xf>
    <xf numFmtId="167" fontId="11" fillId="0" borderId="92" xfId="0" applyNumberFormat="1" applyFont="1" applyFill="1" applyBorder="1" applyAlignment="1" applyProtection="1">
      <alignment vertical="center"/>
      <protection/>
    </xf>
    <xf numFmtId="167" fontId="11" fillId="0" borderId="148" xfId="0" applyNumberFormat="1" applyFont="1" applyFill="1" applyBorder="1" applyAlignment="1" applyProtection="1">
      <alignment vertical="center"/>
      <protection/>
    </xf>
    <xf numFmtId="164" fontId="11" fillId="0" borderId="27" xfId="0" applyNumberFormat="1" applyFont="1" applyFill="1" applyBorder="1" applyAlignment="1" applyProtection="1">
      <alignment vertical="center"/>
      <protection/>
    </xf>
    <xf numFmtId="164" fontId="11" fillId="0" borderId="128" xfId="0" applyNumberFormat="1" applyFont="1" applyFill="1" applyBorder="1" applyAlignment="1" applyProtection="1">
      <alignment vertical="center"/>
      <protection/>
    </xf>
    <xf numFmtId="167" fontId="11" fillId="0" borderId="30" xfId="0" applyNumberFormat="1" applyFont="1" applyFill="1" applyBorder="1" applyAlignment="1" applyProtection="1">
      <alignment vertical="center"/>
      <protection/>
    </xf>
    <xf numFmtId="167" fontId="11" fillId="0" borderId="28" xfId="0" applyNumberFormat="1" applyFont="1" applyFill="1" applyBorder="1" applyAlignment="1" applyProtection="1">
      <alignment vertical="center"/>
      <protection/>
    </xf>
    <xf numFmtId="167" fontId="11" fillId="0" borderId="128" xfId="0" applyNumberFormat="1" applyFont="1" applyFill="1" applyBorder="1" applyAlignment="1" applyProtection="1">
      <alignment vertical="center"/>
      <protection/>
    </xf>
    <xf numFmtId="164" fontId="34" fillId="46" borderId="78" xfId="0" applyNumberFormat="1" applyFont="1" applyFill="1" applyBorder="1" applyAlignment="1" applyProtection="1">
      <alignment vertical="center"/>
      <protection/>
    </xf>
    <xf numFmtId="167" fontId="34" fillId="46" borderId="78" xfId="0" applyNumberFormat="1" applyFont="1" applyFill="1" applyBorder="1" applyAlignment="1" applyProtection="1">
      <alignment vertical="center"/>
      <protection/>
    </xf>
    <xf numFmtId="164" fontId="18" fillId="23" borderId="118" xfId="0" applyNumberFormat="1" applyFont="1" applyFill="1" applyBorder="1" applyAlignment="1" applyProtection="1">
      <alignment vertical="center"/>
      <protection/>
    </xf>
    <xf numFmtId="164" fontId="18" fillId="23" borderId="120" xfId="0" applyNumberFormat="1" applyFont="1" applyFill="1" applyBorder="1" applyAlignment="1" applyProtection="1">
      <alignment vertical="center"/>
      <protection/>
    </xf>
    <xf numFmtId="164" fontId="18" fillId="23" borderId="121" xfId="0" applyNumberFormat="1" applyFont="1" applyFill="1" applyBorder="1" applyAlignment="1" applyProtection="1">
      <alignment vertical="center"/>
      <protection/>
    </xf>
    <xf numFmtId="167" fontId="18" fillId="23" borderId="118" xfId="0" applyNumberFormat="1" applyFont="1" applyFill="1" applyBorder="1" applyAlignment="1" applyProtection="1">
      <alignment vertical="center"/>
      <protection/>
    </xf>
    <xf numFmtId="167" fontId="18" fillId="23" borderId="120" xfId="0" applyNumberFormat="1" applyFont="1" applyFill="1" applyBorder="1" applyAlignment="1" applyProtection="1">
      <alignment vertical="center"/>
      <protection/>
    </xf>
    <xf numFmtId="168" fontId="86" fillId="0" borderId="53" xfId="0" applyNumberFormat="1" applyFont="1" applyFill="1" applyBorder="1" applyAlignment="1" applyProtection="1">
      <alignment horizontal="center" vertical="center"/>
      <protection/>
    </xf>
    <xf numFmtId="168" fontId="86" fillId="0" borderId="51" xfId="0" applyNumberFormat="1" applyFont="1" applyFill="1" applyBorder="1" applyAlignment="1" applyProtection="1">
      <alignment horizontal="center" vertical="center"/>
      <protection/>
    </xf>
    <xf numFmtId="168" fontId="8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 vertical="center"/>
    </xf>
    <xf numFmtId="49" fontId="19" fillId="55" borderId="127" xfId="0" applyNumberFormat="1" applyFont="1" applyFill="1" applyBorder="1" applyAlignment="1">
      <alignment horizontal="center" vertical="center"/>
    </xf>
    <xf numFmtId="49" fontId="19" fillId="55" borderId="34" xfId="0" applyNumberFormat="1" applyFont="1" applyFill="1" applyBorder="1" applyAlignment="1">
      <alignment horizontal="center" vertical="center"/>
    </xf>
    <xf numFmtId="49" fontId="19" fillId="55" borderId="38" xfId="0" applyNumberFormat="1" applyFont="1" applyFill="1" applyBorder="1" applyAlignment="1">
      <alignment horizontal="center" vertical="center"/>
    </xf>
    <xf numFmtId="0" fontId="44" fillId="0" borderId="0" xfId="96" applyFont="1" applyBorder="1" applyAlignment="1">
      <alignment horizontal="center" vertical="top"/>
      <protection/>
    </xf>
    <xf numFmtId="0" fontId="9" fillId="0" borderId="0" xfId="96" applyFont="1" applyFill="1" applyAlignment="1">
      <alignment horizontal="center" vertical="top" wrapText="1"/>
      <protection/>
    </xf>
    <xf numFmtId="0" fontId="11" fillId="0" borderId="115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1" fillId="0" borderId="15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168" fontId="86" fillId="0" borderId="129" xfId="0" applyNumberFormat="1" applyFont="1" applyFill="1" applyBorder="1" applyAlignment="1" applyProtection="1">
      <alignment horizontal="center" vertical="center"/>
      <protection/>
    </xf>
    <xf numFmtId="168" fontId="86" fillId="0" borderId="84" xfId="0" applyNumberFormat="1" applyFont="1" applyFill="1" applyBorder="1" applyAlignment="1" applyProtection="1">
      <alignment horizontal="center" vertical="center"/>
      <protection/>
    </xf>
    <xf numFmtId="168" fontId="86" fillId="0" borderId="142" xfId="0" applyNumberFormat="1" applyFont="1" applyFill="1" applyBorder="1" applyAlignment="1" applyProtection="1">
      <alignment horizontal="center" vertical="center"/>
      <protection/>
    </xf>
    <xf numFmtId="164" fontId="23" fillId="0" borderId="58" xfId="0" applyNumberFormat="1" applyFont="1" applyFill="1" applyBorder="1" applyAlignment="1" applyProtection="1">
      <alignment vertical="center"/>
      <protection/>
    </xf>
    <xf numFmtId="167" fontId="23" fillId="0" borderId="53" xfId="0" applyNumberFormat="1" applyFont="1" applyFill="1" applyBorder="1" applyAlignment="1" applyProtection="1">
      <alignment vertical="center"/>
      <protection/>
    </xf>
    <xf numFmtId="167" fontId="23" fillId="0" borderId="51" xfId="0" applyNumberFormat="1" applyFont="1" applyFill="1" applyBorder="1" applyAlignment="1" applyProtection="1">
      <alignment vertical="center"/>
      <protection/>
    </xf>
    <xf numFmtId="167" fontId="23" fillId="0" borderId="58" xfId="0" applyNumberFormat="1" applyFont="1" applyFill="1" applyBorder="1" applyAlignment="1" applyProtection="1">
      <alignment vertical="center"/>
      <protection/>
    </xf>
    <xf numFmtId="0" fontId="44" fillId="0" borderId="51" xfId="0" applyFont="1" applyFill="1" applyBorder="1" applyAlignment="1">
      <alignment horizontal="right" vertical="center" wrapText="1"/>
    </xf>
    <xf numFmtId="0" fontId="44" fillId="0" borderId="84" xfId="0" applyFont="1" applyFill="1" applyBorder="1" applyAlignment="1">
      <alignment horizontal="right" vertical="center" wrapText="1"/>
    </xf>
    <xf numFmtId="164" fontId="11" fillId="0" borderId="98" xfId="0" applyNumberFormat="1" applyFont="1" applyFill="1" applyBorder="1" applyAlignment="1" applyProtection="1">
      <alignment vertical="center"/>
      <protection/>
    </xf>
    <xf numFmtId="164" fontId="11" fillId="0" borderId="151" xfId="0" applyNumberFormat="1" applyFont="1" applyFill="1" applyBorder="1" applyAlignment="1" applyProtection="1">
      <alignment vertical="center"/>
      <protection/>
    </xf>
    <xf numFmtId="167" fontId="11" fillId="0" borderId="152" xfId="0" applyNumberFormat="1" applyFont="1" applyFill="1" applyBorder="1" applyAlignment="1" applyProtection="1">
      <alignment vertical="center"/>
      <protection/>
    </xf>
    <xf numFmtId="167" fontId="11" fillId="0" borderId="99" xfId="0" applyNumberFormat="1" applyFont="1" applyFill="1" applyBorder="1" applyAlignment="1" applyProtection="1">
      <alignment vertical="center"/>
      <protection/>
    </xf>
    <xf numFmtId="167" fontId="11" fillId="0" borderId="151" xfId="0" applyNumberFormat="1" applyFont="1" applyFill="1" applyBorder="1" applyAlignment="1" applyProtection="1">
      <alignment vertical="center"/>
      <protection/>
    </xf>
    <xf numFmtId="164" fontId="25" fillId="0" borderId="43" xfId="0" applyNumberFormat="1" applyFont="1" applyFill="1" applyBorder="1" applyAlignment="1" applyProtection="1">
      <alignment vertical="center"/>
      <protection/>
    </xf>
    <xf numFmtId="164" fontId="25" fillId="0" borderId="41" xfId="0" applyNumberFormat="1" applyFont="1" applyFill="1" applyBorder="1" applyAlignment="1" applyProtection="1">
      <alignment vertical="center"/>
      <protection/>
    </xf>
    <xf numFmtId="164" fontId="25" fillId="0" borderId="108" xfId="0" applyNumberFormat="1" applyFont="1" applyFill="1" applyBorder="1" applyAlignment="1" applyProtection="1">
      <alignment vertical="center"/>
      <protection/>
    </xf>
    <xf numFmtId="167" fontId="25" fillId="0" borderId="40" xfId="0" applyNumberFormat="1" applyFont="1" applyFill="1" applyBorder="1" applyAlignment="1" applyProtection="1">
      <alignment vertical="center"/>
      <protection/>
    </xf>
    <xf numFmtId="167" fontId="25" fillId="0" borderId="41" xfId="0" applyNumberFormat="1" applyFont="1" applyFill="1" applyBorder="1" applyAlignment="1" applyProtection="1">
      <alignment vertical="center"/>
      <protection/>
    </xf>
    <xf numFmtId="167" fontId="25" fillId="0" borderId="108" xfId="0" applyNumberFormat="1" applyFont="1" applyFill="1" applyBorder="1" applyAlignment="1" applyProtection="1">
      <alignment vertical="center"/>
      <protection/>
    </xf>
    <xf numFmtId="168" fontId="42" fillId="0" borderId="66" xfId="0" applyNumberFormat="1" applyFont="1" applyFill="1" applyBorder="1" applyAlignment="1" applyProtection="1">
      <alignment horizontal="center" vertical="center"/>
      <protection/>
    </xf>
    <xf numFmtId="168" fontId="42" fillId="0" borderId="70" xfId="0" applyNumberFormat="1" applyFont="1" applyFill="1" applyBorder="1" applyAlignment="1" applyProtection="1">
      <alignment horizontal="center" vertical="center"/>
      <protection/>
    </xf>
    <xf numFmtId="168" fontId="42" fillId="0" borderId="136" xfId="0" applyNumberFormat="1" applyFont="1" applyFill="1" applyBorder="1" applyAlignment="1" applyProtection="1">
      <alignment horizontal="center" vertical="center"/>
      <protection/>
    </xf>
    <xf numFmtId="164" fontId="11" fillId="0" borderId="115" xfId="0" applyNumberFormat="1" applyFont="1" applyFill="1" applyBorder="1" applyAlignment="1" applyProtection="1">
      <alignment vertical="center"/>
      <protection/>
    </xf>
    <xf numFmtId="164" fontId="11" fillId="0" borderId="153" xfId="0" applyNumberFormat="1" applyFont="1" applyFill="1" applyBorder="1" applyAlignment="1" applyProtection="1">
      <alignment vertical="center"/>
      <protection/>
    </xf>
    <xf numFmtId="167" fontId="11" fillId="0" borderId="154" xfId="0" applyNumberFormat="1" applyFont="1" applyFill="1" applyBorder="1" applyAlignment="1" applyProtection="1">
      <alignment vertical="center"/>
      <protection/>
    </xf>
    <xf numFmtId="167" fontId="11" fillId="0" borderId="116" xfId="0" applyNumberFormat="1" applyFont="1" applyFill="1" applyBorder="1" applyAlignment="1" applyProtection="1">
      <alignment vertical="center"/>
      <protection/>
    </xf>
    <xf numFmtId="167" fontId="11" fillId="0" borderId="153" xfId="0" applyNumberFormat="1" applyFont="1" applyFill="1" applyBorder="1" applyAlignment="1" applyProtection="1">
      <alignment vertical="center"/>
      <protection/>
    </xf>
    <xf numFmtId="164" fontId="11" fillId="0" borderId="155" xfId="0" applyNumberFormat="1" applyFont="1" applyFill="1" applyBorder="1" applyAlignment="1" applyProtection="1">
      <alignment vertical="center"/>
      <protection/>
    </xf>
    <xf numFmtId="164" fontId="11" fillId="0" borderId="156" xfId="0" applyNumberFormat="1" applyFont="1" applyFill="1" applyBorder="1" applyAlignment="1" applyProtection="1">
      <alignment vertical="center"/>
      <protection/>
    </xf>
    <xf numFmtId="164" fontId="11" fillId="0" borderId="157" xfId="0" applyNumberFormat="1" applyFont="1" applyFill="1" applyBorder="1" applyAlignment="1" applyProtection="1">
      <alignment vertical="center"/>
      <protection/>
    </xf>
    <xf numFmtId="167" fontId="11" fillId="0" borderId="158" xfId="0" applyNumberFormat="1" applyFont="1" applyFill="1" applyBorder="1" applyAlignment="1" applyProtection="1">
      <alignment vertical="center"/>
      <protection/>
    </xf>
    <xf numFmtId="167" fontId="11" fillId="0" borderId="156" xfId="0" applyNumberFormat="1" applyFont="1" applyFill="1" applyBorder="1" applyAlignment="1" applyProtection="1">
      <alignment vertical="center"/>
      <protection/>
    </xf>
    <xf numFmtId="167" fontId="11" fillId="0" borderId="157" xfId="0" applyNumberFormat="1" applyFont="1" applyFill="1" applyBorder="1" applyAlignment="1" applyProtection="1">
      <alignment vertical="center"/>
      <protection/>
    </xf>
    <xf numFmtId="0" fontId="16" fillId="0" borderId="134" xfId="0" applyFont="1" applyBorder="1" applyAlignment="1">
      <alignment vertical="center"/>
    </xf>
    <xf numFmtId="167" fontId="18" fillId="23" borderId="159" xfId="0" applyNumberFormat="1" applyFont="1" applyFill="1" applyBorder="1" applyAlignment="1" applyProtection="1">
      <alignment vertical="center"/>
      <protection/>
    </xf>
    <xf numFmtId="164" fontId="54" fillId="0" borderId="20" xfId="97" applyNumberFormat="1" applyFont="1" applyFill="1" applyBorder="1" applyAlignment="1" applyProtection="1">
      <alignment vertical="center"/>
      <protection/>
    </xf>
    <xf numFmtId="164" fontId="54" fillId="0" borderId="22" xfId="97" applyNumberFormat="1" applyFont="1" applyFill="1" applyBorder="1" applyAlignment="1" applyProtection="1">
      <alignment vertical="center"/>
      <protection/>
    </xf>
    <xf numFmtId="164" fontId="54" fillId="0" borderId="126" xfId="97" applyNumberFormat="1" applyFont="1" applyFill="1" applyBorder="1" applyAlignment="1" applyProtection="1">
      <alignment vertical="center"/>
      <protection/>
    </xf>
    <xf numFmtId="167" fontId="54" fillId="0" borderId="137" xfId="97" applyNumberFormat="1" applyFont="1" applyFill="1" applyBorder="1" applyAlignment="1" applyProtection="1">
      <alignment vertical="center"/>
      <protection/>
    </xf>
    <xf numFmtId="167" fontId="54" fillId="0" borderId="22" xfId="97" applyNumberFormat="1" applyFont="1" applyFill="1" applyBorder="1" applyAlignment="1" applyProtection="1">
      <alignment vertical="center"/>
      <protection/>
    </xf>
    <xf numFmtId="167" fontId="54" fillId="0" borderId="126" xfId="97" applyNumberFormat="1" applyFont="1" applyFill="1" applyBorder="1" applyAlignment="1" applyProtection="1">
      <alignment vertical="center"/>
      <protection/>
    </xf>
    <xf numFmtId="0" fontId="8" fillId="0" borderId="81" xfId="97" applyFont="1" applyBorder="1" applyAlignment="1">
      <alignment vertical="center"/>
      <protection/>
    </xf>
    <xf numFmtId="0" fontId="8" fillId="0" borderId="41" xfId="97" applyFont="1" applyBorder="1" applyAlignment="1">
      <alignment vertical="center"/>
      <protection/>
    </xf>
    <xf numFmtId="0" fontId="8" fillId="0" borderId="39" xfId="97" applyFont="1" applyBorder="1" applyAlignment="1">
      <alignment vertical="center"/>
      <protection/>
    </xf>
    <xf numFmtId="0" fontId="8" fillId="0" borderId="103" xfId="97" applyFont="1" applyBorder="1" applyAlignment="1">
      <alignment vertical="center"/>
      <protection/>
    </xf>
    <xf numFmtId="164" fontId="50" fillId="0" borderId="46" xfId="97" applyNumberFormat="1" applyFont="1" applyFill="1" applyBorder="1" applyAlignment="1" applyProtection="1">
      <alignment vertical="center"/>
      <protection/>
    </xf>
    <xf numFmtId="164" fontId="50" fillId="0" borderId="47" xfId="97" applyNumberFormat="1" applyFont="1" applyFill="1" applyBorder="1" applyAlignment="1" applyProtection="1">
      <alignment vertical="center"/>
      <protection/>
    </xf>
    <xf numFmtId="164" fontId="50" fillId="0" borderId="45" xfId="97" applyNumberFormat="1" applyFont="1" applyFill="1" applyBorder="1" applyAlignment="1" applyProtection="1">
      <alignment vertical="center"/>
      <protection/>
    </xf>
    <xf numFmtId="167" fontId="50" fillId="0" borderId="48" xfId="97" applyNumberFormat="1" applyFont="1" applyFill="1" applyBorder="1" applyAlignment="1" applyProtection="1">
      <alignment vertical="center"/>
      <protection/>
    </xf>
    <xf numFmtId="167" fontId="50" fillId="0" borderId="47" xfId="97" applyNumberFormat="1" applyFont="1" applyFill="1" applyBorder="1" applyAlignment="1" applyProtection="1">
      <alignment vertical="center"/>
      <protection/>
    </xf>
    <xf numFmtId="167" fontId="50" fillId="0" borderId="45" xfId="97" applyNumberFormat="1" applyFont="1" applyFill="1" applyBorder="1" applyAlignment="1" applyProtection="1">
      <alignment vertical="center"/>
      <protection/>
    </xf>
    <xf numFmtId="0" fontId="8" fillId="0" borderId="69" xfId="97" applyFont="1" applyBorder="1" applyAlignment="1">
      <alignment vertical="center"/>
      <protection/>
    </xf>
    <xf numFmtId="0" fontId="8" fillId="0" borderId="70" xfId="97" applyFont="1" applyBorder="1" applyAlignment="1">
      <alignment vertical="center"/>
      <protection/>
    </xf>
    <xf numFmtId="0" fontId="8" fillId="0" borderId="68" xfId="97" applyFont="1" applyBorder="1" applyAlignment="1">
      <alignment vertical="center"/>
      <protection/>
    </xf>
    <xf numFmtId="0" fontId="8" fillId="0" borderId="106" xfId="97" applyFont="1" applyBorder="1" applyAlignment="1">
      <alignment vertical="center"/>
      <protection/>
    </xf>
    <xf numFmtId="164" fontId="50" fillId="0" borderId="55" xfId="97" applyNumberFormat="1" applyFont="1" applyFill="1" applyBorder="1" applyAlignment="1" applyProtection="1">
      <alignment vertical="center"/>
      <protection/>
    </xf>
    <xf numFmtId="164" fontId="50" fillId="0" borderId="51" xfId="97" applyNumberFormat="1" applyFont="1" applyFill="1" applyBorder="1" applyAlignment="1" applyProtection="1">
      <alignment vertical="center"/>
      <protection/>
    </xf>
    <xf numFmtId="164" fontId="50" fillId="0" borderId="58" xfId="97" applyNumberFormat="1" applyFont="1" applyFill="1" applyBorder="1" applyAlignment="1" applyProtection="1">
      <alignment vertical="center"/>
      <protection/>
    </xf>
    <xf numFmtId="167" fontId="50" fillId="0" borderId="56" xfId="97" applyNumberFormat="1" applyFont="1" applyFill="1" applyBorder="1" applyAlignment="1" applyProtection="1">
      <alignment vertical="center"/>
      <protection/>
    </xf>
    <xf numFmtId="167" fontId="50" fillId="0" borderId="51" xfId="97" applyNumberFormat="1" applyFont="1" applyFill="1" applyBorder="1" applyAlignment="1" applyProtection="1">
      <alignment vertical="center"/>
      <protection/>
    </xf>
    <xf numFmtId="167" fontId="50" fillId="0" borderId="58" xfId="97" applyNumberFormat="1" applyFont="1" applyFill="1" applyBorder="1" applyAlignment="1" applyProtection="1">
      <alignment vertical="center"/>
      <protection/>
    </xf>
    <xf numFmtId="164" fontId="50" fillId="0" borderId="59" xfId="97" applyNumberFormat="1" applyFont="1" applyFill="1" applyBorder="1" applyAlignment="1" applyProtection="1">
      <alignment vertical="center"/>
      <protection/>
    </xf>
    <xf numFmtId="164" fontId="50" fillId="0" borderId="60" xfId="97" applyNumberFormat="1" applyFont="1" applyFill="1" applyBorder="1" applyAlignment="1" applyProtection="1">
      <alignment vertical="center"/>
      <protection/>
    </xf>
    <xf numFmtId="164" fontId="50" fillId="0" borderId="147" xfId="97" applyNumberFormat="1" applyFont="1" applyFill="1" applyBorder="1" applyAlignment="1" applyProtection="1">
      <alignment vertical="center"/>
      <protection/>
    </xf>
    <xf numFmtId="167" fontId="50" fillId="0" borderId="61" xfId="97" applyNumberFormat="1" applyFont="1" applyFill="1" applyBorder="1" applyAlignment="1" applyProtection="1">
      <alignment vertical="center"/>
      <protection/>
    </xf>
    <xf numFmtId="167" fontId="50" fillId="0" borderId="60" xfId="97" applyNumberFormat="1" applyFont="1" applyFill="1" applyBorder="1" applyAlignment="1" applyProtection="1">
      <alignment vertical="center"/>
      <protection/>
    </xf>
    <xf numFmtId="167" fontId="50" fillId="0" borderId="147" xfId="97" applyNumberFormat="1" applyFont="1" applyFill="1" applyBorder="1" applyAlignment="1" applyProtection="1">
      <alignment vertical="center"/>
      <protection/>
    </xf>
    <xf numFmtId="164" fontId="54" fillId="0" borderId="81" xfId="97" applyNumberFormat="1" applyFont="1" applyFill="1" applyBorder="1" applyAlignment="1" applyProtection="1">
      <alignment vertical="center"/>
      <protection/>
    </xf>
    <xf numFmtId="164" fontId="54" fillId="0" borderId="41" xfId="97" applyNumberFormat="1" applyFont="1" applyFill="1" applyBorder="1" applyAlignment="1" applyProtection="1">
      <alignment vertical="center"/>
      <protection/>
    </xf>
    <xf numFmtId="164" fontId="54" fillId="0" borderId="108" xfId="97" applyNumberFormat="1" applyFont="1" applyFill="1" applyBorder="1" applyAlignment="1" applyProtection="1">
      <alignment vertical="center"/>
      <protection/>
    </xf>
    <xf numFmtId="167" fontId="54" fillId="0" borderId="103" xfId="97" applyNumberFormat="1" applyFont="1" applyFill="1" applyBorder="1" applyAlignment="1" applyProtection="1">
      <alignment vertical="center"/>
      <protection/>
    </xf>
    <xf numFmtId="167" fontId="54" fillId="0" borderId="41" xfId="97" applyNumberFormat="1" applyFont="1" applyFill="1" applyBorder="1" applyAlignment="1" applyProtection="1">
      <alignment vertical="center"/>
      <protection/>
    </xf>
    <xf numFmtId="167" fontId="54" fillId="0" borderId="108" xfId="97" applyNumberFormat="1" applyFont="1" applyFill="1" applyBorder="1" applyAlignment="1" applyProtection="1">
      <alignment vertical="center"/>
      <protection/>
    </xf>
    <xf numFmtId="164" fontId="50" fillId="0" borderId="64" xfId="97" applyNumberFormat="1" applyFont="1" applyFill="1" applyBorder="1" applyAlignment="1" applyProtection="1">
      <alignment vertical="center"/>
      <protection/>
    </xf>
    <xf numFmtId="164" fontId="50" fillId="0" borderId="65" xfId="97" applyNumberFormat="1" applyFont="1" applyFill="1" applyBorder="1" applyAlignment="1" applyProtection="1">
      <alignment vertical="center"/>
      <protection/>
    </xf>
    <xf numFmtId="164" fontId="50" fillId="0" borderId="160" xfId="97" applyNumberFormat="1" applyFont="1" applyFill="1" applyBorder="1" applyAlignment="1" applyProtection="1">
      <alignment vertical="center"/>
      <protection/>
    </xf>
    <xf numFmtId="167" fontId="50" fillId="0" borderId="161" xfId="97" applyNumberFormat="1" applyFont="1" applyFill="1" applyBorder="1" applyAlignment="1" applyProtection="1">
      <alignment vertical="center"/>
      <protection/>
    </xf>
    <xf numFmtId="167" fontId="50" fillId="0" borderId="65" xfId="97" applyNumberFormat="1" applyFont="1" applyFill="1" applyBorder="1" applyAlignment="1" applyProtection="1">
      <alignment vertical="center"/>
      <protection/>
    </xf>
    <xf numFmtId="167" fontId="50" fillId="0" borderId="160" xfId="97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68" fontId="34" fillId="46" borderId="132" xfId="0" applyNumberFormat="1" applyFont="1" applyFill="1" applyBorder="1" applyAlignment="1" applyProtection="1">
      <alignment horizontal="center" vertical="center"/>
      <protection locked="0"/>
    </xf>
    <xf numFmtId="168" fontId="34" fillId="46" borderId="76" xfId="0" applyNumberFormat="1" applyFont="1" applyFill="1" applyBorder="1" applyAlignment="1" applyProtection="1">
      <alignment horizontal="center" vertical="center"/>
      <protection locked="0"/>
    </xf>
    <xf numFmtId="168" fontId="34" fillId="46" borderId="131" xfId="0" applyNumberFormat="1" applyFont="1" applyFill="1" applyBorder="1" applyAlignment="1" applyProtection="1">
      <alignment horizontal="center" vertical="center"/>
      <protection locked="0"/>
    </xf>
    <xf numFmtId="168" fontId="16" fillId="23" borderId="127" xfId="0" applyNumberFormat="1" applyFont="1" applyFill="1" applyBorder="1" applyAlignment="1" applyProtection="1">
      <alignment horizontal="center" vertical="center"/>
      <protection locked="0"/>
    </xf>
    <xf numFmtId="168" fontId="16" fillId="23" borderId="162" xfId="0" applyNumberFormat="1" applyFont="1" applyFill="1" applyBorder="1" applyAlignment="1" applyProtection="1">
      <alignment horizontal="center" vertical="center"/>
      <protection locked="0"/>
    </xf>
    <xf numFmtId="168" fontId="16" fillId="23" borderId="35" xfId="0" applyNumberFormat="1" applyFont="1" applyFill="1" applyBorder="1" applyAlignment="1" applyProtection="1">
      <alignment horizontal="center" vertical="center"/>
      <protection locked="0"/>
    </xf>
    <xf numFmtId="168" fontId="16" fillId="23" borderId="135" xfId="0" applyNumberFormat="1" applyFont="1" applyFill="1" applyBorder="1" applyAlignment="1" applyProtection="1">
      <alignment horizontal="center" vertical="center"/>
      <protection locked="0"/>
    </xf>
    <xf numFmtId="164" fontId="18" fillId="23" borderId="30" xfId="0" applyNumberFormat="1" applyFont="1" applyFill="1" applyBorder="1" applyAlignment="1" applyProtection="1">
      <alignment horizontal="center" vertical="center"/>
      <protection locked="0"/>
    </xf>
    <xf numFmtId="164" fontId="18" fillId="23" borderId="41" xfId="0" applyNumberFormat="1" applyFont="1" applyFill="1" applyBorder="1" applyAlignment="1" applyProtection="1">
      <alignment horizontal="center" vertical="center"/>
      <protection locked="0"/>
    </xf>
    <xf numFmtId="164" fontId="18" fillId="23" borderId="28" xfId="0" applyNumberFormat="1" applyFont="1" applyFill="1" applyBorder="1" applyAlignment="1" applyProtection="1">
      <alignment horizontal="center" vertical="center"/>
      <protection locked="0"/>
    </xf>
    <xf numFmtId="164" fontId="18" fillId="23" borderId="128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70" xfId="0" applyNumberFormat="1" applyFont="1" applyFill="1" applyBorder="1" applyAlignment="1" applyProtection="1">
      <alignment horizontal="center" vertical="center"/>
      <protection locked="0"/>
    </xf>
    <xf numFmtId="168" fontId="25" fillId="0" borderId="136" xfId="0" applyNumberFormat="1" applyFont="1" applyFill="1" applyBorder="1" applyAlignment="1" applyProtection="1">
      <alignment horizontal="center" vertical="center"/>
      <protection locked="0"/>
    </xf>
    <xf numFmtId="168" fontId="25" fillId="0" borderId="127" xfId="0" applyNumberFormat="1" applyFont="1" applyFill="1" applyBorder="1" applyAlignment="1" applyProtection="1">
      <alignment horizontal="center" vertical="center"/>
      <protection locked="0"/>
    </xf>
    <xf numFmtId="168" fontId="25" fillId="0" borderId="35" xfId="0" applyNumberFormat="1" applyFont="1" applyFill="1" applyBorder="1" applyAlignment="1" applyProtection="1">
      <alignment horizontal="center" vertical="center"/>
      <protection locked="0"/>
    </xf>
    <xf numFmtId="168" fontId="25" fillId="0" borderId="135" xfId="0" applyNumberFormat="1" applyFont="1" applyFill="1" applyBorder="1" applyAlignment="1" applyProtection="1">
      <alignment horizontal="center" vertical="center"/>
      <protection locked="0"/>
    </xf>
    <xf numFmtId="164" fontId="18" fillId="23" borderId="20" xfId="0" applyNumberFormat="1" applyFont="1" applyFill="1" applyBorder="1" applyAlignment="1" applyProtection="1">
      <alignment horizontal="center" vertical="center"/>
      <protection locked="0"/>
    </xf>
    <xf numFmtId="164" fontId="18" fillId="23" borderId="22" xfId="0" applyNumberFormat="1" applyFont="1" applyFill="1" applyBorder="1" applyAlignment="1" applyProtection="1">
      <alignment horizontal="center" vertical="center"/>
      <protection locked="0"/>
    </xf>
    <xf numFmtId="164" fontId="18" fillId="23" borderId="126" xfId="0" applyNumberFormat="1" applyFont="1" applyFill="1" applyBorder="1" applyAlignment="1" applyProtection="1">
      <alignment horizontal="center" vertical="center"/>
      <protection locked="0"/>
    </xf>
    <xf numFmtId="164" fontId="16" fillId="23" borderId="20" xfId="0" applyNumberFormat="1" applyFont="1" applyFill="1" applyBorder="1" applyAlignment="1" applyProtection="1">
      <alignment horizontal="center" vertical="center"/>
      <protection locked="0"/>
    </xf>
    <xf numFmtId="164" fontId="16" fillId="23" borderId="22" xfId="0" applyNumberFormat="1" applyFont="1" applyFill="1" applyBorder="1" applyAlignment="1" applyProtection="1">
      <alignment horizontal="center" vertical="center"/>
      <protection locked="0"/>
    </xf>
    <xf numFmtId="164" fontId="16" fillId="23" borderId="126" xfId="0" applyNumberFormat="1" applyFont="1" applyFill="1" applyBorder="1" applyAlignment="1" applyProtection="1">
      <alignment horizontal="center" vertical="center"/>
      <protection locked="0"/>
    </xf>
    <xf numFmtId="164" fontId="18" fillId="23" borderId="81" xfId="0" applyNumberFormat="1" applyFont="1" applyFill="1" applyBorder="1" applyAlignment="1" applyProtection="1">
      <alignment horizontal="center" vertical="center"/>
      <protection locked="0"/>
    </xf>
    <xf numFmtId="164" fontId="18" fillId="23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24" xfId="0" applyNumberFormat="1" applyFont="1" applyFill="1" applyBorder="1" applyAlignment="1" applyProtection="1">
      <alignment horizontal="center" vertical="center"/>
      <protection locked="0"/>
    </xf>
    <xf numFmtId="168" fontId="25" fillId="0" borderId="22" xfId="0" applyNumberFormat="1" applyFont="1" applyFill="1" applyBorder="1" applyAlignment="1" applyProtection="1">
      <alignment horizontal="center" vertical="center"/>
      <protection locked="0"/>
    </xf>
    <xf numFmtId="168" fontId="25" fillId="0" borderId="126" xfId="0" applyNumberFormat="1" applyFont="1" applyFill="1" applyBorder="1" applyAlignment="1" applyProtection="1">
      <alignment horizontal="center" vertical="center"/>
      <protection locked="0"/>
    </xf>
    <xf numFmtId="168" fontId="42" fillId="0" borderId="53" xfId="0" applyNumberFormat="1" applyFont="1" applyFill="1" applyBorder="1" applyAlignment="1" applyProtection="1">
      <alignment horizontal="center" vertical="center"/>
      <protection locked="0"/>
    </xf>
    <xf numFmtId="168" fontId="42" fillId="0" borderId="51" xfId="0" applyNumberFormat="1" applyFont="1" applyFill="1" applyBorder="1" applyAlignment="1" applyProtection="1">
      <alignment horizontal="center" vertical="center"/>
      <protection locked="0"/>
    </xf>
    <xf numFmtId="168" fontId="42" fillId="0" borderId="58" xfId="0" applyNumberFormat="1" applyFont="1" applyFill="1" applyBorder="1" applyAlignment="1" applyProtection="1">
      <alignment horizontal="center" vertical="center"/>
      <protection locked="0"/>
    </xf>
    <xf numFmtId="168" fontId="42" fillId="0" borderId="129" xfId="0" applyNumberFormat="1" applyFont="1" applyFill="1" applyBorder="1" applyAlignment="1" applyProtection="1">
      <alignment horizontal="center" vertical="center"/>
      <protection locked="0"/>
    </xf>
    <xf numFmtId="168" fontId="42" fillId="0" borderId="84" xfId="0" applyNumberFormat="1" applyFont="1" applyFill="1" applyBorder="1" applyAlignment="1" applyProtection="1">
      <alignment horizontal="center" vertical="center"/>
      <protection locked="0"/>
    </xf>
    <xf numFmtId="168" fontId="42" fillId="0" borderId="142" xfId="0" applyNumberFormat="1" applyFont="1" applyFill="1" applyBorder="1" applyAlignment="1" applyProtection="1">
      <alignment horizontal="center" vertical="center"/>
      <protection locked="0"/>
    </xf>
    <xf numFmtId="168" fontId="25" fillId="0" borderId="30" xfId="0" applyNumberFormat="1" applyFont="1" applyFill="1" applyBorder="1" applyAlignment="1" applyProtection="1">
      <alignment horizontal="center" vertical="center"/>
      <protection locked="0"/>
    </xf>
    <xf numFmtId="168" fontId="25" fillId="0" borderId="28" xfId="0" applyNumberFormat="1" applyFont="1" applyFill="1" applyBorder="1" applyAlignment="1" applyProtection="1">
      <alignment horizontal="center" vertical="center"/>
      <protection locked="0"/>
    </xf>
    <xf numFmtId="168" fontId="25" fillId="0" borderId="128" xfId="0" applyNumberFormat="1" applyFont="1" applyFill="1" applyBorder="1" applyAlignment="1" applyProtection="1">
      <alignment horizontal="center" vertical="center"/>
      <protection locked="0"/>
    </xf>
    <xf numFmtId="168" fontId="25" fillId="0" borderId="141" xfId="0" applyNumberFormat="1" applyFont="1" applyFill="1" applyBorder="1" applyAlignment="1" applyProtection="1">
      <alignment horizontal="center" vertical="center"/>
      <protection locked="0"/>
    </xf>
    <xf numFmtId="168" fontId="25" fillId="0" borderId="89" xfId="0" applyNumberFormat="1" applyFont="1" applyFill="1" applyBorder="1" applyAlignment="1" applyProtection="1">
      <alignment horizontal="center" vertical="center"/>
      <protection locked="0"/>
    </xf>
    <xf numFmtId="168" fontId="25" fillId="0" borderId="140" xfId="0" applyNumberFormat="1" applyFont="1" applyFill="1" applyBorder="1" applyAlignment="1" applyProtection="1">
      <alignment horizontal="center" vertical="center"/>
      <protection locked="0"/>
    </xf>
    <xf numFmtId="168" fontId="25" fillId="0" borderId="145" xfId="0" applyNumberFormat="1" applyFont="1" applyFill="1" applyBorder="1" applyAlignment="1" applyProtection="1">
      <alignment horizontal="center" vertical="center"/>
      <protection locked="0"/>
    </xf>
    <xf numFmtId="168" fontId="25" fillId="0" borderId="95" xfId="0" applyNumberFormat="1" applyFont="1" applyFill="1" applyBorder="1" applyAlignment="1" applyProtection="1">
      <alignment horizontal="center" vertical="center"/>
      <protection locked="0"/>
    </xf>
    <xf numFmtId="168" fontId="25" fillId="0" borderId="144" xfId="0" applyNumberFormat="1" applyFont="1" applyFill="1" applyBorder="1" applyAlignment="1" applyProtection="1">
      <alignment horizontal="center" vertical="center"/>
      <protection locked="0"/>
    </xf>
    <xf numFmtId="168" fontId="42" fillId="0" borderId="146" xfId="0" applyNumberFormat="1" applyFont="1" applyFill="1" applyBorder="1" applyAlignment="1" applyProtection="1">
      <alignment horizontal="center" vertical="center"/>
      <protection locked="0"/>
    </xf>
    <xf numFmtId="168" fontId="42" fillId="0" borderId="60" xfId="0" applyNumberFormat="1" applyFont="1" applyFill="1" applyBorder="1" applyAlignment="1" applyProtection="1">
      <alignment horizontal="center" vertical="center"/>
      <protection locked="0"/>
    </xf>
    <xf numFmtId="168" fontId="42" fillId="0" borderId="147" xfId="0" applyNumberFormat="1" applyFont="1" applyFill="1" applyBorder="1" applyAlignment="1" applyProtection="1">
      <alignment horizontal="center" vertical="center"/>
      <protection locked="0"/>
    </xf>
    <xf numFmtId="168" fontId="25" fillId="0" borderId="146" xfId="0" applyNumberFormat="1" applyFont="1" applyFill="1" applyBorder="1" applyAlignment="1" applyProtection="1">
      <alignment horizontal="center" vertical="center"/>
      <protection locked="0"/>
    </xf>
    <xf numFmtId="168" fontId="25" fillId="0" borderId="60" xfId="0" applyNumberFormat="1" applyFont="1" applyFill="1" applyBorder="1" applyAlignment="1" applyProtection="1">
      <alignment horizontal="center" vertical="center"/>
      <protection locked="0"/>
    </xf>
    <xf numFmtId="168" fontId="25" fillId="0" borderId="147" xfId="0" applyNumberFormat="1" applyFont="1" applyFill="1" applyBorder="1" applyAlignment="1" applyProtection="1">
      <alignment horizontal="center" vertical="center"/>
      <protection locked="0"/>
    </xf>
    <xf numFmtId="168" fontId="25" fillId="0" borderId="53" xfId="0" applyNumberFormat="1" applyFont="1" applyFill="1" applyBorder="1" applyAlignment="1" applyProtection="1">
      <alignment horizontal="center" vertical="center"/>
      <protection locked="0"/>
    </xf>
    <xf numFmtId="168" fontId="25" fillId="0" borderId="51" xfId="0" applyNumberFormat="1" applyFont="1" applyFill="1" applyBorder="1" applyAlignment="1" applyProtection="1">
      <alignment horizontal="center" vertical="center"/>
      <protection locked="0"/>
    </xf>
    <xf numFmtId="168" fontId="25" fillId="0" borderId="58" xfId="0" applyNumberFormat="1" applyFont="1" applyFill="1" applyBorder="1" applyAlignment="1" applyProtection="1">
      <alignment horizontal="center" vertical="center"/>
      <protection locked="0"/>
    </xf>
    <xf numFmtId="168" fontId="86" fillId="0" borderId="53" xfId="0" applyNumberFormat="1" applyFont="1" applyFill="1" applyBorder="1" applyAlignment="1" applyProtection="1">
      <alignment horizontal="center" vertical="center"/>
      <protection locked="0"/>
    </xf>
    <xf numFmtId="168" fontId="86" fillId="0" borderId="51" xfId="0" applyNumberFormat="1" applyFont="1" applyFill="1" applyBorder="1" applyAlignment="1" applyProtection="1">
      <alignment horizontal="center" vertical="center"/>
      <protection locked="0"/>
    </xf>
    <xf numFmtId="168" fontId="86" fillId="0" borderId="58" xfId="0" applyNumberFormat="1" applyFont="1" applyFill="1" applyBorder="1" applyAlignment="1" applyProtection="1">
      <alignment horizontal="center" vertical="center"/>
      <protection locked="0"/>
    </xf>
    <xf numFmtId="168" fontId="86" fillId="0" borderId="129" xfId="0" applyNumberFormat="1" applyFont="1" applyFill="1" applyBorder="1" applyAlignment="1" applyProtection="1">
      <alignment horizontal="center" vertical="center"/>
      <protection locked="0"/>
    </xf>
    <xf numFmtId="168" fontId="86" fillId="0" borderId="84" xfId="0" applyNumberFormat="1" applyFont="1" applyFill="1" applyBorder="1" applyAlignment="1" applyProtection="1">
      <alignment horizontal="center" vertical="center"/>
      <protection locked="0"/>
    </xf>
    <xf numFmtId="168" fontId="86" fillId="0" borderId="142" xfId="0" applyNumberFormat="1" applyFont="1" applyFill="1" applyBorder="1" applyAlignment="1" applyProtection="1">
      <alignment horizontal="center" vertical="center"/>
      <protection locked="0"/>
    </xf>
    <xf numFmtId="168" fontId="25" fillId="0" borderId="152" xfId="0" applyNumberFormat="1" applyFont="1" applyFill="1" applyBorder="1" applyAlignment="1" applyProtection="1">
      <alignment horizontal="center" vertical="center"/>
      <protection locked="0"/>
    </xf>
    <xf numFmtId="168" fontId="25" fillId="0" borderId="99" xfId="0" applyNumberFormat="1" applyFont="1" applyFill="1" applyBorder="1" applyAlignment="1" applyProtection="1">
      <alignment horizontal="center" vertical="center"/>
      <protection locked="0"/>
    </xf>
    <xf numFmtId="168" fontId="25" fillId="0" borderId="151" xfId="0" applyNumberFormat="1" applyFont="1" applyFill="1" applyBorder="1" applyAlignment="1" applyProtection="1">
      <alignment horizontal="center" vertical="center"/>
      <protection locked="0"/>
    </xf>
    <xf numFmtId="168" fontId="25" fillId="0" borderId="40" xfId="0" applyNumberFormat="1" applyFont="1" applyFill="1" applyBorder="1" applyAlignment="1" applyProtection="1">
      <alignment horizontal="center" vertical="center"/>
      <protection locked="0"/>
    </xf>
    <xf numFmtId="168" fontId="25" fillId="0" borderId="41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8" fontId="42" fillId="0" borderId="66" xfId="0" applyNumberFormat="1" applyFont="1" applyFill="1" applyBorder="1" applyAlignment="1" applyProtection="1">
      <alignment horizontal="center" vertical="center"/>
      <protection locked="0"/>
    </xf>
    <xf numFmtId="168" fontId="42" fillId="0" borderId="70" xfId="0" applyNumberFormat="1" applyFont="1" applyFill="1" applyBorder="1" applyAlignment="1" applyProtection="1">
      <alignment horizontal="center" vertical="center"/>
      <protection locked="0"/>
    </xf>
    <xf numFmtId="168" fontId="42" fillId="0" borderId="136" xfId="0" applyNumberFormat="1" applyFont="1" applyFill="1" applyBorder="1" applyAlignment="1" applyProtection="1">
      <alignment horizontal="center" vertical="center"/>
      <protection locked="0"/>
    </xf>
    <xf numFmtId="168" fontId="25" fillId="0" borderId="154" xfId="0" applyNumberFormat="1" applyFont="1" applyFill="1" applyBorder="1" applyAlignment="1" applyProtection="1">
      <alignment horizontal="center" vertical="center"/>
      <protection locked="0"/>
    </xf>
    <xf numFmtId="168" fontId="25" fillId="0" borderId="116" xfId="0" applyNumberFormat="1" applyFont="1" applyFill="1" applyBorder="1" applyAlignment="1" applyProtection="1">
      <alignment horizontal="center" vertical="center"/>
      <protection locked="0"/>
    </xf>
    <xf numFmtId="168" fontId="25" fillId="0" borderId="153" xfId="0" applyNumberFormat="1" applyFont="1" applyFill="1" applyBorder="1" applyAlignment="1" applyProtection="1">
      <alignment horizontal="center" vertical="center"/>
      <protection locked="0"/>
    </xf>
    <xf numFmtId="168" fontId="25" fillId="0" borderId="158" xfId="0" applyNumberFormat="1" applyFont="1" applyFill="1" applyBorder="1" applyAlignment="1" applyProtection="1">
      <alignment horizontal="center" vertical="center"/>
      <protection locked="0"/>
    </xf>
    <xf numFmtId="168" fontId="25" fillId="0" borderId="156" xfId="0" applyNumberFormat="1" applyFont="1" applyFill="1" applyBorder="1" applyAlignment="1" applyProtection="1">
      <alignment horizontal="center" vertical="center"/>
      <protection locked="0"/>
    </xf>
    <xf numFmtId="168" fontId="25" fillId="0" borderId="157" xfId="0" applyNumberFormat="1" applyFont="1" applyFill="1" applyBorder="1" applyAlignment="1" applyProtection="1">
      <alignment horizontal="center" vertical="center"/>
      <protection locked="0"/>
    </xf>
    <xf numFmtId="168" fontId="34" fillId="46" borderId="78" xfId="0" applyNumberFormat="1" applyFont="1" applyFill="1" applyBorder="1" applyAlignment="1" applyProtection="1">
      <alignment horizontal="center" vertical="center"/>
      <protection locked="0"/>
    </xf>
    <xf numFmtId="164" fontId="18" fillId="23" borderId="118" xfId="0" applyNumberFormat="1" applyFont="1" applyFill="1" applyBorder="1" applyAlignment="1" applyProtection="1">
      <alignment horizontal="center" vertical="center"/>
      <protection locked="0"/>
    </xf>
    <xf numFmtId="164" fontId="18" fillId="23" borderId="120" xfId="0" applyNumberFormat="1" applyFont="1" applyFill="1" applyBorder="1" applyAlignment="1" applyProtection="1">
      <alignment horizontal="center" vertical="center"/>
      <protection locked="0"/>
    </xf>
    <xf numFmtId="164" fontId="18" fillId="23" borderId="159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16" fillId="55" borderId="24" xfId="97" applyFont="1" applyFill="1" applyBorder="1" applyAlignment="1" applyProtection="1">
      <alignment vertical="center"/>
      <protection locked="0"/>
    </xf>
    <xf numFmtId="0" fontId="16" fillId="55" borderId="23" xfId="97" applyFont="1" applyFill="1" applyBorder="1" applyAlignment="1" applyProtection="1">
      <alignment horizontal="centerContinuous" vertical="center"/>
      <protection locked="0"/>
    </xf>
    <xf numFmtId="0" fontId="18" fillId="55" borderId="30" xfId="97" applyFont="1" applyFill="1" applyBorder="1" applyAlignment="1" applyProtection="1">
      <alignment horizontal="center" vertical="center"/>
      <protection locked="0"/>
    </xf>
    <xf numFmtId="0" fontId="18" fillId="55" borderId="0" xfId="97" applyFont="1" applyFill="1" applyBorder="1" applyAlignment="1" applyProtection="1">
      <alignment horizontal="center" vertical="center"/>
      <protection locked="0"/>
    </xf>
    <xf numFmtId="0" fontId="20" fillId="55" borderId="30" xfId="97" applyFont="1" applyFill="1" applyBorder="1" applyAlignment="1" applyProtection="1">
      <alignment horizontal="center" vertical="center"/>
      <protection locked="0"/>
    </xf>
    <xf numFmtId="0" fontId="20" fillId="55" borderId="0" xfId="97" applyFont="1" applyFill="1" applyBorder="1" applyAlignment="1" applyProtection="1">
      <alignment horizontal="center" vertical="center"/>
      <protection locked="0"/>
    </xf>
    <xf numFmtId="0" fontId="82" fillId="55" borderId="0" xfId="97" applyFont="1" applyFill="1" applyBorder="1" applyAlignment="1" applyProtection="1">
      <alignment horizontal="center" vertical="center"/>
      <protection locked="0"/>
    </xf>
    <xf numFmtId="9" fontId="20" fillId="55" borderId="127" xfId="97" applyNumberFormat="1" applyFont="1" applyFill="1" applyBorder="1" applyAlignment="1" applyProtection="1">
      <alignment horizontal="center" vertical="center"/>
      <protection locked="0"/>
    </xf>
    <xf numFmtId="9" fontId="20" fillId="55" borderId="36" xfId="97" applyNumberFormat="1" applyFont="1" applyFill="1" applyBorder="1" applyAlignment="1" applyProtection="1">
      <alignment horizontal="center" vertical="center"/>
      <protection locked="0"/>
    </xf>
    <xf numFmtId="9" fontId="82" fillId="55" borderId="36" xfId="97" applyNumberFormat="1" applyFont="1" applyFill="1" applyBorder="1" applyAlignment="1" applyProtection="1">
      <alignment horizontal="center" vertical="center"/>
      <protection locked="0"/>
    </xf>
    <xf numFmtId="164" fontId="25" fillId="0" borderId="32" xfId="97" applyNumberFormat="1" applyFont="1" applyFill="1" applyBorder="1" applyAlignment="1" applyProtection="1">
      <alignment horizontal="center" vertical="center"/>
      <protection locked="0"/>
    </xf>
    <xf numFmtId="164" fontId="25" fillId="0" borderId="28" xfId="97" applyNumberFormat="1" applyFont="1" applyFill="1" applyBorder="1" applyAlignment="1" applyProtection="1">
      <alignment horizontal="center" vertical="center"/>
      <protection locked="0"/>
    </xf>
    <xf numFmtId="164" fontId="25" fillId="0" borderId="0" xfId="97" applyNumberFormat="1" applyFont="1" applyFill="1" applyBorder="1" applyAlignment="1" applyProtection="1">
      <alignment horizontal="center" vertical="center"/>
      <protection locked="0"/>
    </xf>
    <xf numFmtId="0" fontId="3" fillId="0" borderId="103" xfId="97" applyFont="1" applyBorder="1" applyAlignment="1" applyProtection="1">
      <alignment vertical="center"/>
      <protection locked="0"/>
    </xf>
    <xf numFmtId="0" fontId="3" fillId="0" borderId="41" xfId="97" applyFont="1" applyBorder="1" applyAlignment="1" applyProtection="1">
      <alignment vertical="center"/>
      <protection locked="0"/>
    </xf>
    <xf numFmtId="0" fontId="3" fillId="0" borderId="43" xfId="97" applyFont="1" applyBorder="1" applyAlignment="1" applyProtection="1">
      <alignment vertical="center"/>
      <protection locked="0"/>
    </xf>
    <xf numFmtId="164" fontId="11" fillId="0" borderId="48" xfId="97" applyNumberFormat="1" applyFont="1" applyFill="1" applyBorder="1" applyAlignment="1" applyProtection="1">
      <alignment horizontal="center" vertical="center"/>
      <protection locked="0"/>
    </xf>
    <xf numFmtId="164" fontId="11" fillId="0" borderId="47" xfId="97" applyNumberFormat="1" applyFont="1" applyFill="1" applyBorder="1" applyAlignment="1" applyProtection="1">
      <alignment horizontal="center" vertical="center"/>
      <protection locked="0"/>
    </xf>
    <xf numFmtId="164" fontId="11" fillId="0" borderId="29" xfId="97" applyNumberFormat="1" applyFont="1" applyFill="1" applyBorder="1" applyAlignment="1" applyProtection="1">
      <alignment horizontal="center" vertical="center"/>
      <protection locked="0"/>
    </xf>
    <xf numFmtId="164" fontId="25" fillId="0" borderId="137" xfId="97" applyNumberFormat="1" applyFont="1" applyFill="1" applyBorder="1" applyAlignment="1" applyProtection="1">
      <alignment horizontal="center" vertical="center"/>
      <protection locked="0"/>
    </xf>
    <xf numFmtId="164" fontId="25" fillId="0" borderId="22" xfId="97" applyNumberFormat="1" applyFont="1" applyFill="1" applyBorder="1" applyAlignment="1" applyProtection="1">
      <alignment horizontal="center" vertical="center"/>
      <protection locked="0"/>
    </xf>
    <xf numFmtId="164" fontId="25" fillId="0" borderId="23" xfId="97" applyNumberFormat="1" applyFont="1" applyFill="1" applyBorder="1" applyAlignment="1" applyProtection="1">
      <alignment horizontal="center" vertical="center"/>
      <protection locked="0"/>
    </xf>
    <xf numFmtId="0" fontId="3" fillId="0" borderId="106" xfId="97" applyFont="1" applyBorder="1" applyAlignment="1" applyProtection="1">
      <alignment vertical="center"/>
      <protection locked="0"/>
    </xf>
    <xf numFmtId="0" fontId="3" fillId="0" borderId="70" xfId="97" applyFont="1" applyBorder="1" applyAlignment="1" applyProtection="1">
      <alignment vertical="center"/>
      <protection locked="0"/>
    </xf>
    <xf numFmtId="0" fontId="3" fillId="0" borderId="80" xfId="97" applyFont="1" applyBorder="1" applyAlignment="1" applyProtection="1">
      <alignment vertical="center"/>
      <protection locked="0"/>
    </xf>
    <xf numFmtId="164" fontId="11" fillId="0" borderId="56" xfId="97" applyNumberFormat="1" applyFont="1" applyFill="1" applyBorder="1" applyAlignment="1" applyProtection="1">
      <alignment horizontal="center" vertical="center"/>
      <protection locked="0"/>
    </xf>
    <xf numFmtId="164" fontId="11" fillId="0" borderId="51" xfId="97" applyNumberFormat="1" applyFont="1" applyFill="1" applyBorder="1" applyAlignment="1" applyProtection="1">
      <alignment horizontal="center" vertical="center"/>
      <protection locked="0"/>
    </xf>
    <xf numFmtId="164" fontId="11" fillId="0" borderId="54" xfId="97" applyNumberFormat="1" applyFont="1" applyFill="1" applyBorder="1" applyAlignment="1" applyProtection="1">
      <alignment horizontal="center" vertical="center"/>
      <protection locked="0"/>
    </xf>
    <xf numFmtId="164" fontId="11" fillId="0" borderId="61" xfId="97" applyNumberFormat="1" applyFont="1" applyFill="1" applyBorder="1" applyAlignment="1" applyProtection="1">
      <alignment horizontal="center" vertical="center"/>
      <protection locked="0"/>
    </xf>
    <xf numFmtId="164" fontId="11" fillId="0" borderId="60" xfId="97" applyNumberFormat="1" applyFont="1" applyFill="1" applyBorder="1" applyAlignment="1" applyProtection="1">
      <alignment horizontal="center" vertical="center"/>
      <protection locked="0"/>
    </xf>
    <xf numFmtId="164" fontId="11" fillId="0" borderId="163" xfId="97" applyNumberFormat="1" applyFont="1" applyFill="1" applyBorder="1" applyAlignment="1" applyProtection="1">
      <alignment horizontal="center" vertical="center"/>
      <protection locked="0"/>
    </xf>
    <xf numFmtId="164" fontId="25" fillId="0" borderId="103" xfId="97" applyNumberFormat="1" applyFont="1" applyFill="1" applyBorder="1" applyAlignment="1" applyProtection="1">
      <alignment horizontal="center" vertical="center"/>
      <protection locked="0"/>
    </xf>
    <xf numFmtId="164" fontId="25" fillId="0" borderId="41" xfId="97" applyNumberFormat="1" applyFont="1" applyFill="1" applyBorder="1" applyAlignment="1" applyProtection="1">
      <alignment horizontal="center" vertical="center"/>
      <protection locked="0"/>
    </xf>
    <xf numFmtId="164" fontId="25" fillId="0" borderId="42" xfId="97" applyNumberFormat="1" applyFont="1" applyFill="1" applyBorder="1" applyAlignment="1" applyProtection="1">
      <alignment horizontal="center" vertical="center"/>
      <protection locked="0"/>
    </xf>
    <xf numFmtId="164" fontId="11" fillId="0" borderId="161" xfId="97" applyNumberFormat="1" applyFont="1" applyFill="1" applyBorder="1" applyAlignment="1" applyProtection="1">
      <alignment horizontal="center" vertical="center"/>
      <protection locked="0"/>
    </xf>
    <xf numFmtId="164" fontId="11" fillId="0" borderId="65" xfId="97" applyNumberFormat="1" applyFont="1" applyFill="1" applyBorder="1" applyAlignment="1" applyProtection="1">
      <alignment horizontal="center" vertical="center"/>
      <protection locked="0"/>
    </xf>
    <xf numFmtId="164" fontId="11" fillId="0" borderId="164" xfId="97" applyNumberFormat="1" applyFont="1" applyFill="1" applyBorder="1" applyAlignment="1" applyProtection="1">
      <alignment horizontal="center" vertical="center"/>
      <protection locked="0"/>
    </xf>
    <xf numFmtId="168" fontId="42" fillId="17" borderId="53" xfId="0" applyNumberFormat="1" applyFont="1" applyFill="1" applyBorder="1" applyAlignment="1" applyProtection="1">
      <alignment horizontal="center" vertical="center"/>
      <protection locked="0"/>
    </xf>
    <xf numFmtId="168" fontId="42" fillId="17" borderId="51" xfId="0" applyNumberFormat="1" applyFont="1" applyFill="1" applyBorder="1" applyAlignment="1" applyProtection="1">
      <alignment horizontal="center" vertical="center"/>
      <protection locked="0"/>
    </xf>
    <xf numFmtId="168" fontId="42" fillId="17" borderId="58" xfId="0" applyNumberFormat="1" applyFont="1" applyFill="1" applyBorder="1" applyAlignment="1" applyProtection="1">
      <alignment horizontal="center" vertical="center"/>
      <protection locked="0"/>
    </xf>
    <xf numFmtId="168" fontId="86" fillId="17" borderId="53" xfId="0" applyNumberFormat="1" applyFont="1" applyFill="1" applyBorder="1" applyAlignment="1" applyProtection="1">
      <alignment horizontal="center" vertical="center"/>
      <protection locked="0"/>
    </xf>
    <xf numFmtId="168" fontId="86" fillId="17" borderId="51" xfId="0" applyNumberFormat="1" applyFont="1" applyFill="1" applyBorder="1" applyAlignment="1" applyProtection="1">
      <alignment horizontal="center" vertical="center"/>
      <protection locked="0"/>
    </xf>
    <xf numFmtId="168" fontId="86" fillId="17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0" xfId="113" applyFont="1" applyBorder="1" applyAlignment="1">
      <alignment horizontal="left" vertical="top" wrapText="1"/>
      <protection/>
    </xf>
    <xf numFmtId="3" fontId="31" fillId="0" borderId="27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32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88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7" fillId="15" borderId="29" xfId="0" applyFont="1" applyFill="1" applyBorder="1" applyAlignment="1" applyProtection="1">
      <alignment horizontal="center" vertical="center"/>
      <protection locked="0"/>
    </xf>
    <xf numFmtId="0" fontId="85" fillId="15" borderId="29" xfId="96" applyFont="1" applyFill="1" applyBorder="1" applyAlignment="1" applyProtection="1">
      <alignment horizontal="center"/>
      <protection locked="0"/>
    </xf>
    <xf numFmtId="0" fontId="44" fillId="0" borderId="0" xfId="96" applyFont="1" applyAlignment="1">
      <alignment horizontal="center" vertical="top"/>
      <protection/>
    </xf>
  </cellXfs>
  <cellStyles count="11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_Додаток № 8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2" xfId="97"/>
    <cellStyle name="Обычный 2 2" xfId="98"/>
    <cellStyle name="Обычный 2 3" xfId="99"/>
    <cellStyle name="Обычный 2 4" xfId="100"/>
    <cellStyle name="Обычный 3" xfId="101"/>
    <cellStyle name="Обычный 3 12" xfId="102"/>
    <cellStyle name="Обычный 3 2" xfId="103"/>
    <cellStyle name="Обычный 3 3" xfId="104"/>
    <cellStyle name="Обычный 3 5" xfId="105"/>
    <cellStyle name="Обычный 3 9" xfId="106"/>
    <cellStyle name="Обычный 4" xfId="107"/>
    <cellStyle name="Обычный 5" xfId="108"/>
    <cellStyle name="Обычный 6" xfId="109"/>
    <cellStyle name="Обычный 7" xfId="110"/>
    <cellStyle name="Обычный 8" xfId="111"/>
    <cellStyle name="Обычный 9" xfId="112"/>
    <cellStyle name="Обычный_Додаток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Стиль 1" xfId="123"/>
    <cellStyle name="Текст предупреждения" xfId="124"/>
    <cellStyle name="Текст предупреждения 2" xfId="125"/>
    <cellStyle name="Comma" xfId="126"/>
    <cellStyle name="Comma [0]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56"/>
  <sheetViews>
    <sheetView tabSelected="1" zoomScale="90" zoomScaleNormal="90" zoomScalePageLayoutView="0" workbookViewId="0" topLeftCell="A1">
      <pane xSplit="6" ySplit="13" topLeftCell="K398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I73" sqref="I73"/>
    </sheetView>
  </sheetViews>
  <sheetFormatPr defaultColWidth="9.140625" defaultRowHeight="15" outlineLevelRow="1" outlineLevelCol="1"/>
  <cols>
    <col min="1" max="1" width="1.28515625" style="1" customWidth="1"/>
    <col min="2" max="2" width="8.421875" style="6" customWidth="1"/>
    <col min="3" max="3" width="6.00390625" style="785" customWidth="1"/>
    <col min="4" max="4" width="6.28125" style="6" customWidth="1"/>
    <col min="5" max="5" width="51.57421875" style="6" customWidth="1"/>
    <col min="6" max="6" width="8.57421875" style="6" customWidth="1"/>
    <col min="7" max="7" width="10.00390625" style="110" customWidth="1"/>
    <col min="8" max="9" width="10.00390625" style="6" customWidth="1"/>
    <col min="10" max="10" width="10.00390625" style="110" customWidth="1" outlineLevel="1"/>
    <col min="11" max="12" width="10.00390625" style="6" customWidth="1" outlineLevel="1"/>
    <col min="13" max="13" width="10.00390625" style="110" customWidth="1" outlineLevel="1"/>
    <col min="14" max="15" width="10.00390625" style="6" customWidth="1" outlineLevel="1"/>
    <col min="16" max="16" width="10.00390625" style="110" customWidth="1" outlineLevel="1"/>
    <col min="17" max="18" width="10.00390625" style="6" customWidth="1" outlineLevel="1"/>
    <col min="19" max="19" width="10.00390625" style="110" customWidth="1" outlineLevel="1"/>
    <col min="20" max="21" width="10.00390625" style="6" customWidth="1" outlineLevel="1"/>
    <col min="22" max="22" width="9.421875" style="110" customWidth="1"/>
    <col min="23" max="23" width="8.8515625" style="110" customWidth="1"/>
    <col min="24" max="24" width="11.421875" style="110" customWidth="1"/>
    <col min="25" max="25" width="12.00390625" style="110" customWidth="1"/>
    <col min="26" max="29" width="12.421875" style="110" customWidth="1"/>
    <col min="30" max="33" width="9.8515625" style="6" customWidth="1"/>
    <col min="34" max="16384" width="9.140625" style="6" customWidth="1"/>
  </cols>
  <sheetData>
    <row r="1" spans="3:33" s="1" customFormat="1" ht="55.5" customHeight="1">
      <c r="C1" s="2"/>
      <c r="G1" s="3"/>
      <c r="J1" s="3"/>
      <c r="M1" s="3"/>
      <c r="P1" s="3"/>
      <c r="S1" s="3"/>
      <c r="V1" s="3"/>
      <c r="AA1" s="4"/>
      <c r="AB1" s="4"/>
      <c r="AC1" s="4"/>
      <c r="AD1" s="1310" t="s">
        <v>657</v>
      </c>
      <c r="AE1" s="1310"/>
      <c r="AF1" s="1310"/>
      <c r="AG1" s="1310"/>
    </row>
    <row r="2" spans="2:33" ht="27" customHeight="1">
      <c r="B2" s="5" t="s">
        <v>674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097"/>
      <c r="AE2" s="1097"/>
      <c r="AF2" s="1097"/>
      <c r="AG2" s="1097"/>
    </row>
    <row r="3" spans="2:33" ht="18.75">
      <c r="B3" s="1188" t="s">
        <v>678</v>
      </c>
      <c r="C3" s="1188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6"/>
      <c r="AE3" s="796"/>
      <c r="AF3" s="796"/>
      <c r="AG3" s="796"/>
    </row>
    <row r="4" spans="2:33" s="1" customFormat="1" ht="11.25">
      <c r="B4" s="7" t="s">
        <v>0</v>
      </c>
      <c r="C4" s="797"/>
      <c r="D4" s="797"/>
      <c r="E4" s="797"/>
      <c r="F4" s="797"/>
      <c r="G4" s="798"/>
      <c r="H4" s="797"/>
      <c r="I4" s="797"/>
      <c r="J4" s="798"/>
      <c r="K4" s="797"/>
      <c r="L4" s="797"/>
      <c r="M4" s="798"/>
      <c r="N4" s="797"/>
      <c r="O4" s="797"/>
      <c r="P4" s="798"/>
      <c r="Q4" s="797"/>
      <c r="R4" s="797"/>
      <c r="S4" s="798"/>
      <c r="T4" s="797"/>
      <c r="U4" s="797"/>
      <c r="V4" s="798"/>
      <c r="W4" s="798"/>
      <c r="X4" s="798"/>
      <c r="Y4" s="798"/>
      <c r="Z4" s="798"/>
      <c r="AA4" s="798"/>
      <c r="AB4" s="798"/>
      <c r="AC4" s="798"/>
      <c r="AD4" s="799"/>
      <c r="AE4" s="799"/>
      <c r="AF4" s="799"/>
      <c r="AG4" s="799"/>
    </row>
    <row r="5" spans="2:33" ht="20.25" customHeight="1">
      <c r="B5" s="8" t="s">
        <v>684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96"/>
      <c r="AE5" s="796"/>
      <c r="AF5" s="796"/>
      <c r="AG5" s="796"/>
    </row>
    <row r="6" spans="2:33" s="1" customFormat="1" ht="11.25">
      <c r="B6" s="7" t="s">
        <v>1</v>
      </c>
      <c r="C6" s="797"/>
      <c r="D6" s="797"/>
      <c r="E6" s="797"/>
      <c r="F6" s="797"/>
      <c r="G6" s="798"/>
      <c r="H6" s="797"/>
      <c r="I6" s="797"/>
      <c r="J6" s="798"/>
      <c r="K6" s="797"/>
      <c r="L6" s="797"/>
      <c r="M6" s="798"/>
      <c r="N6" s="797"/>
      <c r="O6" s="797"/>
      <c r="P6" s="798"/>
      <c r="Q6" s="797"/>
      <c r="R6" s="797"/>
      <c r="S6" s="798"/>
      <c r="T6" s="797"/>
      <c r="U6" s="797"/>
      <c r="V6" s="798"/>
      <c r="W6" s="798"/>
      <c r="X6" s="798"/>
      <c r="Y6" s="798"/>
      <c r="Z6" s="798"/>
      <c r="AA6" s="798"/>
      <c r="AB6" s="798"/>
      <c r="AC6" s="798"/>
      <c r="AD6" s="799"/>
      <c r="AE6" s="799"/>
      <c r="AF6" s="799"/>
      <c r="AG6" s="799"/>
    </row>
    <row r="7" spans="5:29" s="1" customFormat="1" ht="19.5" thickBot="1">
      <c r="E7" s="6"/>
      <c r="G7" s="3"/>
      <c r="J7" s="3"/>
      <c r="M7" s="1025"/>
      <c r="N7" s="1026" t="s">
        <v>648</v>
      </c>
      <c r="O7" s="1039">
        <v>1</v>
      </c>
      <c r="P7" s="1316" t="s">
        <v>685</v>
      </c>
      <c r="Q7" s="1316"/>
      <c r="R7" s="1027">
        <v>2016</v>
      </c>
      <c r="S7" s="1028" t="s">
        <v>649</v>
      </c>
      <c r="T7" s="1028"/>
      <c r="V7" s="3"/>
      <c r="W7" s="3"/>
      <c r="X7" s="3"/>
      <c r="Y7" s="3"/>
      <c r="Z7" s="3"/>
      <c r="AA7" s="3"/>
      <c r="AB7" s="3"/>
      <c r="AC7" s="3"/>
    </row>
    <row r="8" spans="2:29" s="12" customFormat="1" ht="15.75" thickBot="1">
      <c r="B8" s="10"/>
      <c r="C8" s="11" t="s">
        <v>2</v>
      </c>
      <c r="G8" s="13"/>
      <c r="J8" s="13"/>
      <c r="M8" s="1029"/>
      <c r="N8" s="1038"/>
      <c r="O8" s="1101" t="s">
        <v>650</v>
      </c>
      <c r="P8" s="1317" t="s">
        <v>651</v>
      </c>
      <c r="Q8" s="1317"/>
      <c r="R8" s="1102" t="s">
        <v>652</v>
      </c>
      <c r="S8" s="1030"/>
      <c r="T8" s="1030"/>
      <c r="V8" s="13"/>
      <c r="W8" s="13"/>
      <c r="X8" s="13"/>
      <c r="Y8" s="13"/>
      <c r="Z8" s="13"/>
      <c r="AA8" s="13"/>
      <c r="AB8" s="13"/>
      <c r="AC8" s="13"/>
    </row>
    <row r="9" spans="1:33" s="23" customFormat="1" ht="15">
      <c r="A9" s="1"/>
      <c r="B9" s="14" t="s">
        <v>3</v>
      </c>
      <c r="C9" s="15"/>
      <c r="D9" s="16" t="s">
        <v>4</v>
      </c>
      <c r="E9" s="17"/>
      <c r="F9" s="800"/>
      <c r="G9" s="801" t="s">
        <v>5</v>
      </c>
      <c r="H9" s="19"/>
      <c r="I9" s="959"/>
      <c r="J9" s="801" t="s">
        <v>680</v>
      </c>
      <c r="K9" s="19"/>
      <c r="L9" s="19"/>
      <c r="M9" s="801" t="s">
        <v>681</v>
      </c>
      <c r="N9" s="19"/>
      <c r="O9" s="19"/>
      <c r="P9" s="801" t="s">
        <v>658</v>
      </c>
      <c r="Q9" s="19"/>
      <c r="R9" s="19"/>
      <c r="S9" s="801" t="s">
        <v>659</v>
      </c>
      <c r="T9" s="19"/>
      <c r="U9" s="19"/>
      <c r="V9" s="802" t="s">
        <v>6</v>
      </c>
      <c r="W9" s="803"/>
      <c r="X9" s="803"/>
      <c r="Y9" s="804"/>
      <c r="Z9" s="20" t="s">
        <v>7</v>
      </c>
      <c r="AA9" s="15" t="s">
        <v>7</v>
      </c>
      <c r="AB9" s="15" t="s">
        <v>7</v>
      </c>
      <c r="AC9" s="21" t="s">
        <v>7</v>
      </c>
      <c r="AD9" s="22" t="s">
        <v>8</v>
      </c>
      <c r="AE9" s="15" t="s">
        <v>8</v>
      </c>
      <c r="AF9" s="15" t="s">
        <v>8</v>
      </c>
      <c r="AG9" s="21" t="s">
        <v>8</v>
      </c>
    </row>
    <row r="10" spans="1:33" s="23" customFormat="1" ht="15.75">
      <c r="A10" s="1"/>
      <c r="B10" s="24" t="s">
        <v>9</v>
      </c>
      <c r="C10" s="25" t="s">
        <v>10</v>
      </c>
      <c r="D10" s="26" t="s">
        <v>11</v>
      </c>
      <c r="E10" s="27" t="s">
        <v>12</v>
      </c>
      <c r="F10" s="31" t="s">
        <v>13</v>
      </c>
      <c r="G10" s="805" t="s">
        <v>14</v>
      </c>
      <c r="H10" s="29"/>
      <c r="I10" s="960"/>
      <c r="J10" s="805" t="s">
        <v>15</v>
      </c>
      <c r="K10" s="29"/>
      <c r="L10" s="29"/>
      <c r="M10" s="805" t="s">
        <v>15</v>
      </c>
      <c r="N10" s="29"/>
      <c r="O10" s="29"/>
      <c r="P10" s="805" t="s">
        <v>15</v>
      </c>
      <c r="Q10" s="29"/>
      <c r="R10" s="29"/>
      <c r="S10" s="805" t="s">
        <v>15</v>
      </c>
      <c r="T10" s="29"/>
      <c r="U10" s="29"/>
      <c r="V10" s="806"/>
      <c r="W10" s="807"/>
      <c r="X10" s="807"/>
      <c r="Y10" s="808"/>
      <c r="Z10" s="30" t="s">
        <v>16</v>
      </c>
      <c r="AA10" s="25" t="s">
        <v>16</v>
      </c>
      <c r="AB10" s="25" t="s">
        <v>16</v>
      </c>
      <c r="AC10" s="31" t="s">
        <v>16</v>
      </c>
      <c r="AD10" s="32" t="s">
        <v>17</v>
      </c>
      <c r="AE10" s="25" t="s">
        <v>17</v>
      </c>
      <c r="AF10" s="25" t="s">
        <v>17</v>
      </c>
      <c r="AG10" s="31" t="s">
        <v>17</v>
      </c>
    </row>
    <row r="11" spans="1:33" s="23" customFormat="1" ht="13.5">
      <c r="A11" s="1"/>
      <c r="B11" s="24" t="s">
        <v>18</v>
      </c>
      <c r="C11" s="33" t="s">
        <v>19</v>
      </c>
      <c r="D11" s="26" t="s">
        <v>20</v>
      </c>
      <c r="E11" s="32"/>
      <c r="F11" s="31" t="s">
        <v>21</v>
      </c>
      <c r="G11" s="809" t="s">
        <v>22</v>
      </c>
      <c r="H11" s="35" t="s">
        <v>23</v>
      </c>
      <c r="I11" s="31" t="s">
        <v>24</v>
      </c>
      <c r="J11" s="809" t="s">
        <v>22</v>
      </c>
      <c r="K11" s="35" t="s">
        <v>23</v>
      </c>
      <c r="L11" s="25" t="s">
        <v>24</v>
      </c>
      <c r="M11" s="809" t="s">
        <v>22</v>
      </c>
      <c r="N11" s="35" t="s">
        <v>23</v>
      </c>
      <c r="O11" s="25" t="s">
        <v>24</v>
      </c>
      <c r="P11" s="809" t="s">
        <v>22</v>
      </c>
      <c r="Q11" s="35" t="s">
        <v>23</v>
      </c>
      <c r="R11" s="25" t="s">
        <v>24</v>
      </c>
      <c r="S11" s="809" t="s">
        <v>22</v>
      </c>
      <c r="T11" s="35" t="s">
        <v>23</v>
      </c>
      <c r="U11" s="25" t="s">
        <v>24</v>
      </c>
      <c r="V11" s="810" t="s">
        <v>25</v>
      </c>
      <c r="W11" s="811" t="s">
        <v>26</v>
      </c>
      <c r="X11" s="811" t="s">
        <v>27</v>
      </c>
      <c r="Y11" s="812" t="s">
        <v>28</v>
      </c>
      <c r="Z11" s="36" t="s">
        <v>663</v>
      </c>
      <c r="AA11" s="37" t="s">
        <v>662</v>
      </c>
      <c r="AB11" s="37" t="s">
        <v>664</v>
      </c>
      <c r="AC11" s="38" t="s">
        <v>665</v>
      </c>
      <c r="AD11" s="36" t="s">
        <v>663</v>
      </c>
      <c r="AE11" s="37" t="s">
        <v>662</v>
      </c>
      <c r="AF11" s="37" t="s">
        <v>664</v>
      </c>
      <c r="AG11" s="38" t="s">
        <v>665</v>
      </c>
    </row>
    <row r="12" spans="1:33" s="23" customFormat="1" ht="14.25" thickBot="1">
      <c r="A12" s="1"/>
      <c r="B12" s="39" t="s">
        <v>29</v>
      </c>
      <c r="C12" s="40"/>
      <c r="D12" s="41"/>
      <c r="E12" s="42"/>
      <c r="F12" s="813"/>
      <c r="G12" s="814"/>
      <c r="H12" s="44" t="s">
        <v>30</v>
      </c>
      <c r="I12" s="961" t="s">
        <v>30</v>
      </c>
      <c r="J12" s="814"/>
      <c r="K12" s="44" t="s">
        <v>30</v>
      </c>
      <c r="L12" s="40" t="s">
        <v>30</v>
      </c>
      <c r="M12" s="814"/>
      <c r="N12" s="44" t="s">
        <v>30</v>
      </c>
      <c r="O12" s="40" t="s">
        <v>30</v>
      </c>
      <c r="P12" s="814"/>
      <c r="Q12" s="44" t="s">
        <v>30</v>
      </c>
      <c r="R12" s="40" t="s">
        <v>30</v>
      </c>
      <c r="S12" s="814"/>
      <c r="T12" s="44" t="s">
        <v>30</v>
      </c>
      <c r="U12" s="40" t="s">
        <v>30</v>
      </c>
      <c r="V12" s="815"/>
      <c r="W12" s="816"/>
      <c r="X12" s="817" t="s">
        <v>31</v>
      </c>
      <c r="Y12" s="818" t="s">
        <v>32</v>
      </c>
      <c r="Z12" s="1098" t="s">
        <v>670</v>
      </c>
      <c r="AA12" s="1099" t="s">
        <v>671</v>
      </c>
      <c r="AB12" s="1099" t="s">
        <v>672</v>
      </c>
      <c r="AC12" s="1100" t="s">
        <v>673</v>
      </c>
      <c r="AD12" s="45" t="s">
        <v>666</v>
      </c>
      <c r="AE12" s="46" t="s">
        <v>667</v>
      </c>
      <c r="AF12" s="46" t="s">
        <v>668</v>
      </c>
      <c r="AG12" s="47" t="s">
        <v>669</v>
      </c>
    </row>
    <row r="13" spans="1:33" s="23" customFormat="1" ht="13.5" thickBot="1">
      <c r="A13" s="1"/>
      <c r="B13" s="48">
        <v>1</v>
      </c>
      <c r="C13" s="49">
        <v>2</v>
      </c>
      <c r="D13" s="49">
        <v>3</v>
      </c>
      <c r="E13" s="49">
        <v>4</v>
      </c>
      <c r="F13" s="50">
        <v>5</v>
      </c>
      <c r="G13" s="48">
        <v>6</v>
      </c>
      <c r="H13" s="49">
        <v>7</v>
      </c>
      <c r="I13" s="50">
        <v>8</v>
      </c>
      <c r="J13" s="48">
        <v>9</v>
      </c>
      <c r="K13" s="49">
        <v>10</v>
      </c>
      <c r="L13" s="50">
        <v>11</v>
      </c>
      <c r="M13" s="48">
        <v>12</v>
      </c>
      <c r="N13" s="49">
        <v>13</v>
      </c>
      <c r="O13" s="50">
        <v>14</v>
      </c>
      <c r="P13" s="48">
        <v>15</v>
      </c>
      <c r="Q13" s="49">
        <v>16</v>
      </c>
      <c r="R13" s="51">
        <v>17</v>
      </c>
      <c r="S13" s="819">
        <v>18</v>
      </c>
      <c r="T13" s="54">
        <v>19</v>
      </c>
      <c r="U13" s="52">
        <v>20</v>
      </c>
      <c r="V13" s="992">
        <v>21</v>
      </c>
      <c r="W13" s="49">
        <v>22</v>
      </c>
      <c r="X13" s="51">
        <v>23</v>
      </c>
      <c r="Y13" s="52">
        <v>24</v>
      </c>
      <c r="Z13" s="53">
        <v>25</v>
      </c>
      <c r="AA13" s="54">
        <v>26</v>
      </c>
      <c r="AB13" s="55">
        <v>27</v>
      </c>
      <c r="AC13" s="52">
        <v>28</v>
      </c>
      <c r="AD13" s="56">
        <v>29</v>
      </c>
      <c r="AE13" s="56">
        <v>30</v>
      </c>
      <c r="AF13" s="56">
        <v>31</v>
      </c>
      <c r="AG13" s="52">
        <v>32</v>
      </c>
    </row>
    <row r="14" spans="1:33" ht="15.75">
      <c r="A14" s="57"/>
      <c r="B14" s="58"/>
      <c r="C14" s="59"/>
      <c r="D14" s="60"/>
      <c r="E14" s="61" t="s">
        <v>33</v>
      </c>
      <c r="F14" s="60"/>
      <c r="G14" s="62"/>
      <c r="H14" s="60"/>
      <c r="I14" s="63"/>
      <c r="J14" s="62"/>
      <c r="K14" s="60"/>
      <c r="L14" s="63"/>
      <c r="M14" s="62"/>
      <c r="N14" s="60"/>
      <c r="O14" s="63"/>
      <c r="P14" s="62"/>
      <c r="Q14" s="60"/>
      <c r="R14" s="60"/>
      <c r="S14" s="62"/>
      <c r="T14" s="60"/>
      <c r="U14" s="63"/>
      <c r="V14" s="801" t="s">
        <v>646</v>
      </c>
      <c r="W14" s="18"/>
      <c r="X14" s="18"/>
      <c r="Y14" s="820"/>
      <c r="Z14" s="64"/>
      <c r="AA14" s="64"/>
      <c r="AB14" s="64"/>
      <c r="AC14" s="821"/>
      <c r="AD14" s="822"/>
      <c r="AE14" s="823"/>
      <c r="AF14" s="823"/>
      <c r="AG14" s="824"/>
    </row>
    <row r="15" spans="2:33" ht="25.5">
      <c r="B15" s="65" t="s">
        <v>34</v>
      </c>
      <c r="C15" s="66" t="s">
        <v>35</v>
      </c>
      <c r="D15" s="66" t="s">
        <v>35</v>
      </c>
      <c r="E15" s="67" t="s">
        <v>36</v>
      </c>
      <c r="F15" s="68" t="s">
        <v>37</v>
      </c>
      <c r="G15" s="69">
        <v>44628</v>
      </c>
      <c r="H15" s="70" t="s">
        <v>35</v>
      </c>
      <c r="I15" s="71" t="s">
        <v>35</v>
      </c>
      <c r="J15" s="69"/>
      <c r="K15" s="70" t="s">
        <v>35</v>
      </c>
      <c r="L15" s="71" t="s">
        <v>35</v>
      </c>
      <c r="M15" s="69">
        <v>27327</v>
      </c>
      <c r="N15" s="70" t="s">
        <v>35</v>
      </c>
      <c r="O15" s="71" t="s">
        <v>35</v>
      </c>
      <c r="P15" s="69"/>
      <c r="Q15" s="70" t="s">
        <v>35</v>
      </c>
      <c r="R15" s="825" t="s">
        <v>35</v>
      </c>
      <c r="S15" s="69"/>
      <c r="T15" s="70" t="s">
        <v>35</v>
      </c>
      <c r="U15" s="71" t="s">
        <v>35</v>
      </c>
      <c r="V15" s="826" t="s">
        <v>35</v>
      </c>
      <c r="W15" s="72" t="s">
        <v>35</v>
      </c>
      <c r="X15" s="72" t="s">
        <v>35</v>
      </c>
      <c r="Y15" s="73" t="s">
        <v>35</v>
      </c>
      <c r="Z15" s="853">
        <f>J15-G15</f>
        <v>-44628</v>
      </c>
      <c r="AA15" s="854">
        <f>M15-G15</f>
        <v>-17301</v>
      </c>
      <c r="AB15" s="855">
        <f>P15-G15</f>
        <v>-44628</v>
      </c>
      <c r="AC15" s="856">
        <f>S15-G15</f>
        <v>-44628</v>
      </c>
      <c r="AD15" s="857">
        <f>IF(G15&gt;0,ROUND((J15/G15),3),0)</f>
        <v>0</v>
      </c>
      <c r="AE15" s="145">
        <f>IF(G15&gt;0,ROUND((M15/G15),3),0)</f>
        <v>0.612</v>
      </c>
      <c r="AF15" s="145">
        <f>IF(G15&gt;0,ROUND((P15/G15),3),0)</f>
        <v>0</v>
      </c>
      <c r="AG15" s="858">
        <f>IF(G15&gt;0,ROUND((S15/G15),3),0)</f>
        <v>0</v>
      </c>
    </row>
    <row r="16" spans="2:33" ht="37.5">
      <c r="B16" s="76" t="s">
        <v>34</v>
      </c>
      <c r="C16" s="77" t="s">
        <v>35</v>
      </c>
      <c r="D16" s="77" t="s">
        <v>35</v>
      </c>
      <c r="E16" s="78" t="s">
        <v>38</v>
      </c>
      <c r="F16" s="79" t="s">
        <v>37</v>
      </c>
      <c r="G16" s="80">
        <v>57872</v>
      </c>
      <c r="H16" s="72" t="s">
        <v>35</v>
      </c>
      <c r="I16" s="73" t="s">
        <v>35</v>
      </c>
      <c r="J16" s="80"/>
      <c r="K16" s="72" t="s">
        <v>35</v>
      </c>
      <c r="L16" s="73" t="s">
        <v>35</v>
      </c>
      <c r="M16" s="80">
        <v>31594</v>
      </c>
      <c r="N16" s="72" t="s">
        <v>35</v>
      </c>
      <c r="O16" s="73" t="s">
        <v>35</v>
      </c>
      <c r="P16" s="80"/>
      <c r="Q16" s="72" t="s">
        <v>35</v>
      </c>
      <c r="R16" s="827" t="s">
        <v>35</v>
      </c>
      <c r="S16" s="80"/>
      <c r="T16" s="72" t="s">
        <v>35</v>
      </c>
      <c r="U16" s="73" t="s">
        <v>35</v>
      </c>
      <c r="V16" s="828" t="s">
        <v>35</v>
      </c>
      <c r="W16" s="829" t="s">
        <v>35</v>
      </c>
      <c r="X16" s="829" t="s">
        <v>35</v>
      </c>
      <c r="Y16" s="118" t="s">
        <v>35</v>
      </c>
      <c r="Z16" s="853">
        <f>J16-G16</f>
        <v>-57872</v>
      </c>
      <c r="AA16" s="854">
        <f>M16-G16</f>
        <v>-26278</v>
      </c>
      <c r="AB16" s="855">
        <f>P16-G16</f>
        <v>-57872</v>
      </c>
      <c r="AC16" s="856">
        <f>S16-G16</f>
        <v>-57872</v>
      </c>
      <c r="AD16" s="857">
        <f>IF(G16&gt;0,ROUND((J16/G16),3),0)</f>
        <v>0</v>
      </c>
      <c r="AE16" s="145">
        <f>IF(G16&gt;0,ROUND((M16/G16),3),0)</f>
        <v>0.546</v>
      </c>
      <c r="AF16" s="145">
        <f>IF(G16&gt;0,ROUND((P16/G16),3),0)</f>
        <v>0</v>
      </c>
      <c r="AG16" s="858">
        <f>IF(G16&gt;0,ROUND((S16/G16),3),0)</f>
        <v>0</v>
      </c>
    </row>
    <row r="17" spans="1:33" ht="45">
      <c r="A17" s="57"/>
      <c r="B17" s="83"/>
      <c r="C17" s="84"/>
      <c r="D17" s="85"/>
      <c r="E17" s="830" t="s">
        <v>676</v>
      </c>
      <c r="F17" s="831"/>
      <c r="G17" s="832"/>
      <c r="H17" s="831"/>
      <c r="I17" s="833"/>
      <c r="J17" s="834" t="s">
        <v>679</v>
      </c>
      <c r="K17" s="835"/>
      <c r="L17" s="836"/>
      <c r="M17" s="837"/>
      <c r="N17" s="835"/>
      <c r="O17" s="836"/>
      <c r="P17" s="837"/>
      <c r="Q17" s="835"/>
      <c r="R17" s="836"/>
      <c r="S17" s="837"/>
      <c r="T17" s="835"/>
      <c r="U17" s="835"/>
      <c r="V17" s="834" t="s">
        <v>675</v>
      </c>
      <c r="W17" s="830"/>
      <c r="X17" s="830"/>
      <c r="Y17" s="838"/>
      <c r="Z17" s="64"/>
      <c r="AA17" s="64"/>
      <c r="AB17" s="64"/>
      <c r="AC17" s="821"/>
      <c r="AD17" s="822"/>
      <c r="AE17" s="823"/>
      <c r="AF17" s="823"/>
      <c r="AG17" s="824"/>
    </row>
    <row r="18" spans="2:33" ht="15">
      <c r="B18" s="76" t="s">
        <v>39</v>
      </c>
      <c r="C18" s="77" t="s">
        <v>35</v>
      </c>
      <c r="D18" s="77" t="s">
        <v>35</v>
      </c>
      <c r="E18" s="89" t="s">
        <v>40</v>
      </c>
      <c r="F18" s="79" t="s">
        <v>37</v>
      </c>
      <c r="G18" s="80">
        <v>1</v>
      </c>
      <c r="H18" s="72" t="s">
        <v>35</v>
      </c>
      <c r="I18" s="73" t="s">
        <v>35</v>
      </c>
      <c r="J18" s="80">
        <v>1</v>
      </c>
      <c r="K18" s="72" t="s">
        <v>35</v>
      </c>
      <c r="L18" s="73" t="s">
        <v>35</v>
      </c>
      <c r="M18" s="80">
        <v>1</v>
      </c>
      <c r="N18" s="72" t="s">
        <v>35</v>
      </c>
      <c r="O18" s="73" t="s">
        <v>35</v>
      </c>
      <c r="P18" s="80"/>
      <c r="Q18" s="72" t="s">
        <v>35</v>
      </c>
      <c r="R18" s="827" t="s">
        <v>35</v>
      </c>
      <c r="S18" s="80"/>
      <c r="T18" s="72" t="s">
        <v>35</v>
      </c>
      <c r="U18" s="73" t="s">
        <v>35</v>
      </c>
      <c r="V18" s="839" t="s">
        <v>35</v>
      </c>
      <c r="W18" s="70" t="s">
        <v>35</v>
      </c>
      <c r="X18" s="70" t="s">
        <v>35</v>
      </c>
      <c r="Y18" s="71" t="s">
        <v>35</v>
      </c>
      <c r="Z18" s="75" t="s">
        <v>35</v>
      </c>
      <c r="AA18" s="72" t="s">
        <v>35</v>
      </c>
      <c r="AB18" s="75" t="s">
        <v>35</v>
      </c>
      <c r="AC18" s="73" t="s">
        <v>35</v>
      </c>
      <c r="AD18" s="74" t="s">
        <v>35</v>
      </c>
      <c r="AE18" s="72" t="s">
        <v>35</v>
      </c>
      <c r="AF18" s="75" t="s">
        <v>35</v>
      </c>
      <c r="AG18" s="73" t="s">
        <v>35</v>
      </c>
    </row>
    <row r="19" spans="2:33" ht="15">
      <c r="B19" s="65" t="s">
        <v>34</v>
      </c>
      <c r="C19" s="66" t="s">
        <v>35</v>
      </c>
      <c r="D19" s="66" t="s">
        <v>35</v>
      </c>
      <c r="E19" s="90" t="s">
        <v>41</v>
      </c>
      <c r="F19" s="68" t="s">
        <v>42</v>
      </c>
      <c r="G19" s="91">
        <v>110</v>
      </c>
      <c r="H19" s="70" t="s">
        <v>35</v>
      </c>
      <c r="I19" s="71" t="s">
        <v>35</v>
      </c>
      <c r="J19" s="91">
        <v>110</v>
      </c>
      <c r="K19" s="70" t="s">
        <v>35</v>
      </c>
      <c r="L19" s="71" t="s">
        <v>35</v>
      </c>
      <c r="M19" s="91">
        <v>110</v>
      </c>
      <c r="N19" s="70" t="s">
        <v>35</v>
      </c>
      <c r="O19" s="71" t="s">
        <v>35</v>
      </c>
      <c r="P19" s="91">
        <v>110</v>
      </c>
      <c r="Q19" s="70" t="s">
        <v>35</v>
      </c>
      <c r="R19" s="825" t="s">
        <v>35</v>
      </c>
      <c r="S19" s="91"/>
      <c r="T19" s="70" t="s">
        <v>35</v>
      </c>
      <c r="U19" s="71" t="s">
        <v>35</v>
      </c>
      <c r="V19" s="839" t="s">
        <v>35</v>
      </c>
      <c r="W19" s="70" t="s">
        <v>35</v>
      </c>
      <c r="X19" s="70" t="s">
        <v>35</v>
      </c>
      <c r="Y19" s="71" t="s">
        <v>35</v>
      </c>
      <c r="Z19" s="82" t="s">
        <v>35</v>
      </c>
      <c r="AA19" s="70" t="s">
        <v>35</v>
      </c>
      <c r="AB19" s="82" t="s">
        <v>35</v>
      </c>
      <c r="AC19" s="71" t="s">
        <v>35</v>
      </c>
      <c r="AD19" s="81" t="s">
        <v>35</v>
      </c>
      <c r="AE19" s="70" t="s">
        <v>35</v>
      </c>
      <c r="AF19" s="82" t="s">
        <v>35</v>
      </c>
      <c r="AG19" s="71" t="s">
        <v>35</v>
      </c>
    </row>
    <row r="20" spans="2:33" ht="15">
      <c r="B20" s="76" t="s">
        <v>34</v>
      </c>
      <c r="C20" s="77" t="s">
        <v>35</v>
      </c>
      <c r="D20" s="77" t="s">
        <v>35</v>
      </c>
      <c r="E20" s="92" t="s">
        <v>43</v>
      </c>
      <c r="F20" s="79" t="s">
        <v>42</v>
      </c>
      <c r="G20" s="80">
        <v>259</v>
      </c>
      <c r="H20" s="72" t="s">
        <v>35</v>
      </c>
      <c r="I20" s="73" t="s">
        <v>35</v>
      </c>
      <c r="J20" s="80">
        <v>259</v>
      </c>
      <c r="K20" s="72" t="s">
        <v>35</v>
      </c>
      <c r="L20" s="73" t="s">
        <v>35</v>
      </c>
      <c r="M20" s="80">
        <v>259</v>
      </c>
      <c r="N20" s="72" t="s">
        <v>35</v>
      </c>
      <c r="O20" s="73" t="s">
        <v>35</v>
      </c>
      <c r="P20" s="80">
        <v>259</v>
      </c>
      <c r="Q20" s="72" t="s">
        <v>35</v>
      </c>
      <c r="R20" s="827" t="s">
        <v>35</v>
      </c>
      <c r="S20" s="80"/>
      <c r="T20" s="72" t="s">
        <v>35</v>
      </c>
      <c r="U20" s="73" t="s">
        <v>35</v>
      </c>
      <c r="V20" s="826" t="s">
        <v>35</v>
      </c>
      <c r="W20" s="72" t="s">
        <v>35</v>
      </c>
      <c r="X20" s="72" t="s">
        <v>35</v>
      </c>
      <c r="Y20" s="73" t="s">
        <v>35</v>
      </c>
      <c r="Z20" s="75" t="s">
        <v>35</v>
      </c>
      <c r="AA20" s="72" t="s">
        <v>35</v>
      </c>
      <c r="AB20" s="75" t="s">
        <v>35</v>
      </c>
      <c r="AC20" s="73" t="s">
        <v>35</v>
      </c>
      <c r="AD20" s="74" t="s">
        <v>35</v>
      </c>
      <c r="AE20" s="72" t="s">
        <v>35</v>
      </c>
      <c r="AF20" s="75" t="s">
        <v>35</v>
      </c>
      <c r="AG20" s="73" t="s">
        <v>35</v>
      </c>
    </row>
    <row r="21" spans="2:33" ht="15">
      <c r="B21" s="76" t="s">
        <v>44</v>
      </c>
      <c r="C21" s="77" t="s">
        <v>35</v>
      </c>
      <c r="D21" s="77" t="s">
        <v>35</v>
      </c>
      <c r="E21" s="93" t="s">
        <v>45</v>
      </c>
      <c r="F21" s="94" t="s">
        <v>46</v>
      </c>
      <c r="G21" s="95">
        <v>0</v>
      </c>
      <c r="H21" s="72" t="s">
        <v>35</v>
      </c>
      <c r="I21" s="73" t="s">
        <v>35</v>
      </c>
      <c r="J21" s="95"/>
      <c r="K21" s="72" t="s">
        <v>35</v>
      </c>
      <c r="L21" s="73" t="s">
        <v>35</v>
      </c>
      <c r="M21" s="95"/>
      <c r="N21" s="72" t="s">
        <v>35</v>
      </c>
      <c r="O21" s="73" t="s">
        <v>35</v>
      </c>
      <c r="P21" s="95"/>
      <c r="Q21" s="72" t="s">
        <v>35</v>
      </c>
      <c r="R21" s="827" t="s">
        <v>35</v>
      </c>
      <c r="S21" s="95"/>
      <c r="T21" s="72" t="s">
        <v>35</v>
      </c>
      <c r="U21" s="73" t="s">
        <v>35</v>
      </c>
      <c r="V21" s="840"/>
      <c r="W21" s="841"/>
      <c r="X21" s="842"/>
      <c r="Y21" s="96"/>
      <c r="Z21" s="843">
        <f>J21-G21</f>
        <v>0</v>
      </c>
      <c r="AA21" s="844">
        <f>M21-G21</f>
        <v>0</v>
      </c>
      <c r="AB21" s="845">
        <f>P21-G21</f>
        <v>0</v>
      </c>
      <c r="AC21" s="846">
        <f>S21-G21</f>
        <v>0</v>
      </c>
      <c r="AD21" s="847">
        <f>IF(G21&gt;0,ROUND((J21/G21),3),0)</f>
        <v>0</v>
      </c>
      <c r="AE21" s="848">
        <f>IF(G21&gt;0,ROUND((M21/G21),3),0)</f>
        <v>0</v>
      </c>
      <c r="AF21" s="848">
        <f>IF(G21&gt;0,ROUND((P21/G21),3),0)</f>
        <v>0</v>
      </c>
      <c r="AG21" s="849">
        <f>IF(G21&gt;0,ROUND((S21/G21),3),0)</f>
        <v>0</v>
      </c>
    </row>
    <row r="22" spans="2:33" ht="15">
      <c r="B22" s="76" t="s">
        <v>44</v>
      </c>
      <c r="C22" s="77" t="s">
        <v>35</v>
      </c>
      <c r="D22" s="77" t="s">
        <v>35</v>
      </c>
      <c r="E22" s="89" t="s">
        <v>47</v>
      </c>
      <c r="F22" s="79" t="s">
        <v>37</v>
      </c>
      <c r="G22" s="80">
        <v>0</v>
      </c>
      <c r="H22" s="72" t="s">
        <v>35</v>
      </c>
      <c r="I22" s="73" t="s">
        <v>35</v>
      </c>
      <c r="J22" s="80">
        <v>27</v>
      </c>
      <c r="K22" s="72" t="s">
        <v>35</v>
      </c>
      <c r="L22" s="73" t="s">
        <v>35</v>
      </c>
      <c r="M22" s="80">
        <v>27</v>
      </c>
      <c r="N22" s="72" t="s">
        <v>35</v>
      </c>
      <c r="O22" s="73" t="s">
        <v>35</v>
      </c>
      <c r="P22" s="80">
        <v>27</v>
      </c>
      <c r="Q22" s="72" t="s">
        <v>35</v>
      </c>
      <c r="R22" s="827" t="s">
        <v>35</v>
      </c>
      <c r="S22" s="80"/>
      <c r="T22" s="72" t="s">
        <v>35</v>
      </c>
      <c r="U22" s="73" t="s">
        <v>35</v>
      </c>
      <c r="V22" s="850"/>
      <c r="W22" s="851"/>
      <c r="X22" s="852"/>
      <c r="Y22" s="97"/>
      <c r="Z22" s="853">
        <f aca="true" t="shared" si="0" ref="Z22:Z28">J22-G22</f>
        <v>27</v>
      </c>
      <c r="AA22" s="854">
        <f aca="true" t="shared" si="1" ref="AA22:AA28">M22-G22</f>
        <v>27</v>
      </c>
      <c r="AB22" s="855">
        <f aca="true" t="shared" si="2" ref="AB22:AB28">P22-G22</f>
        <v>27</v>
      </c>
      <c r="AC22" s="856">
        <f aca="true" t="shared" si="3" ref="AC22:AC28">S22-G22</f>
        <v>0</v>
      </c>
      <c r="AD22" s="857">
        <f aca="true" t="shared" si="4" ref="AD22:AD28">IF(G22&gt;0,ROUND((J22/G22),3),0)</f>
        <v>0</v>
      </c>
      <c r="AE22" s="145">
        <f aca="true" t="shared" si="5" ref="AE22:AE28">IF(G22&gt;0,ROUND((M22/G22),3),0)</f>
        <v>0</v>
      </c>
      <c r="AF22" s="145">
        <f aca="true" t="shared" si="6" ref="AF22:AF28">IF(G22&gt;0,ROUND((P22/G22),3),0)</f>
        <v>0</v>
      </c>
      <c r="AG22" s="858">
        <f aca="true" t="shared" si="7" ref="AG22:AG28">IF(G22&gt;0,ROUND((S22/G22),3),0)</f>
        <v>0</v>
      </c>
    </row>
    <row r="23" spans="2:33" ht="25.5">
      <c r="B23" s="76" t="s">
        <v>44</v>
      </c>
      <c r="C23" s="77" t="s">
        <v>35</v>
      </c>
      <c r="D23" s="77" t="s">
        <v>35</v>
      </c>
      <c r="E23" s="92" t="s">
        <v>48</v>
      </c>
      <c r="F23" s="79" t="s">
        <v>37</v>
      </c>
      <c r="G23" s="80">
        <v>2</v>
      </c>
      <c r="H23" s="72" t="s">
        <v>35</v>
      </c>
      <c r="I23" s="73" t="s">
        <v>35</v>
      </c>
      <c r="J23" s="80">
        <v>0</v>
      </c>
      <c r="K23" s="72" t="s">
        <v>35</v>
      </c>
      <c r="L23" s="73" t="s">
        <v>35</v>
      </c>
      <c r="M23" s="80">
        <v>0</v>
      </c>
      <c r="N23" s="72" t="s">
        <v>35</v>
      </c>
      <c r="O23" s="73" t="s">
        <v>35</v>
      </c>
      <c r="P23" s="80"/>
      <c r="Q23" s="72" t="s">
        <v>35</v>
      </c>
      <c r="R23" s="827" t="s">
        <v>35</v>
      </c>
      <c r="S23" s="80"/>
      <c r="T23" s="72" t="s">
        <v>35</v>
      </c>
      <c r="U23" s="73" t="s">
        <v>35</v>
      </c>
      <c r="V23" s="850"/>
      <c r="W23" s="851"/>
      <c r="X23" s="852"/>
      <c r="Y23" s="97"/>
      <c r="Z23" s="853">
        <f t="shared" si="0"/>
        <v>-2</v>
      </c>
      <c r="AA23" s="854">
        <f t="shared" si="1"/>
        <v>-2</v>
      </c>
      <c r="AB23" s="855">
        <f t="shared" si="2"/>
        <v>-2</v>
      </c>
      <c r="AC23" s="856">
        <f t="shared" si="3"/>
        <v>-2</v>
      </c>
      <c r="AD23" s="857">
        <f t="shared" si="4"/>
        <v>0</v>
      </c>
      <c r="AE23" s="145">
        <f t="shared" si="5"/>
        <v>0</v>
      </c>
      <c r="AF23" s="145">
        <f t="shared" si="6"/>
        <v>0</v>
      </c>
      <c r="AG23" s="858">
        <f t="shared" si="7"/>
        <v>0</v>
      </c>
    </row>
    <row r="24" spans="2:33" ht="15" customHeight="1">
      <c r="B24" s="76" t="s">
        <v>44</v>
      </c>
      <c r="C24" s="77" t="s">
        <v>35</v>
      </c>
      <c r="D24" s="77" t="s">
        <v>35</v>
      </c>
      <c r="E24" s="98" t="s">
        <v>49</v>
      </c>
      <c r="F24" s="79" t="s">
        <v>37</v>
      </c>
      <c r="G24" s="80">
        <v>0</v>
      </c>
      <c r="H24" s="72" t="s">
        <v>35</v>
      </c>
      <c r="I24" s="73" t="s">
        <v>35</v>
      </c>
      <c r="J24" s="80"/>
      <c r="K24" s="72" t="s">
        <v>35</v>
      </c>
      <c r="L24" s="73" t="s">
        <v>35</v>
      </c>
      <c r="M24" s="80"/>
      <c r="N24" s="72" t="s">
        <v>35</v>
      </c>
      <c r="O24" s="73" t="s">
        <v>35</v>
      </c>
      <c r="P24" s="80"/>
      <c r="Q24" s="72" t="s">
        <v>35</v>
      </c>
      <c r="R24" s="827" t="s">
        <v>35</v>
      </c>
      <c r="S24" s="80"/>
      <c r="T24" s="72" t="s">
        <v>35</v>
      </c>
      <c r="U24" s="73" t="s">
        <v>35</v>
      </c>
      <c r="V24" s="850"/>
      <c r="W24" s="851"/>
      <c r="X24" s="852"/>
      <c r="Y24" s="97"/>
      <c r="Z24" s="853">
        <f t="shared" si="0"/>
        <v>0</v>
      </c>
      <c r="AA24" s="854">
        <f t="shared" si="1"/>
        <v>0</v>
      </c>
      <c r="AB24" s="855">
        <f t="shared" si="2"/>
        <v>0</v>
      </c>
      <c r="AC24" s="856">
        <f t="shared" si="3"/>
        <v>0</v>
      </c>
      <c r="AD24" s="857">
        <f t="shared" si="4"/>
        <v>0</v>
      </c>
      <c r="AE24" s="145">
        <f t="shared" si="5"/>
        <v>0</v>
      </c>
      <c r="AF24" s="145">
        <f t="shared" si="6"/>
        <v>0</v>
      </c>
      <c r="AG24" s="858">
        <f t="shared" si="7"/>
        <v>0</v>
      </c>
    </row>
    <row r="25" spans="2:33" ht="15">
      <c r="B25" s="76" t="s">
        <v>50</v>
      </c>
      <c r="C25" s="77" t="s">
        <v>35</v>
      </c>
      <c r="D25" s="77" t="s">
        <v>35</v>
      </c>
      <c r="E25" s="99" t="s">
        <v>51</v>
      </c>
      <c r="F25" s="79" t="s">
        <v>37</v>
      </c>
      <c r="G25" s="80">
        <v>1</v>
      </c>
      <c r="H25" s="72" t="s">
        <v>35</v>
      </c>
      <c r="I25" s="73" t="s">
        <v>35</v>
      </c>
      <c r="J25" s="80">
        <v>0</v>
      </c>
      <c r="K25" s="72" t="s">
        <v>35</v>
      </c>
      <c r="L25" s="73" t="s">
        <v>35</v>
      </c>
      <c r="M25" s="80">
        <v>0</v>
      </c>
      <c r="N25" s="72" t="s">
        <v>35</v>
      </c>
      <c r="O25" s="73" t="s">
        <v>35</v>
      </c>
      <c r="P25" s="80"/>
      <c r="Q25" s="72" t="s">
        <v>35</v>
      </c>
      <c r="R25" s="827" t="s">
        <v>35</v>
      </c>
      <c r="S25" s="80"/>
      <c r="T25" s="72" t="s">
        <v>35</v>
      </c>
      <c r="U25" s="73" t="s">
        <v>35</v>
      </c>
      <c r="V25" s="850"/>
      <c r="W25" s="851"/>
      <c r="X25" s="852"/>
      <c r="Y25" s="97"/>
      <c r="Z25" s="853">
        <f t="shared" si="0"/>
        <v>-1</v>
      </c>
      <c r="AA25" s="854">
        <f t="shared" si="1"/>
        <v>-1</v>
      </c>
      <c r="AB25" s="855">
        <f t="shared" si="2"/>
        <v>-1</v>
      </c>
      <c r="AC25" s="856">
        <f t="shared" si="3"/>
        <v>-1</v>
      </c>
      <c r="AD25" s="857">
        <f t="shared" si="4"/>
        <v>0</v>
      </c>
      <c r="AE25" s="145">
        <f t="shared" si="5"/>
        <v>0</v>
      </c>
      <c r="AF25" s="145">
        <f t="shared" si="6"/>
        <v>0</v>
      </c>
      <c r="AG25" s="858">
        <f t="shared" si="7"/>
        <v>0</v>
      </c>
    </row>
    <row r="26" spans="2:33" ht="15">
      <c r="B26" s="76" t="s">
        <v>50</v>
      </c>
      <c r="C26" s="77" t="s">
        <v>35</v>
      </c>
      <c r="D26" s="77" t="s">
        <v>35</v>
      </c>
      <c r="E26" s="92" t="s">
        <v>52</v>
      </c>
      <c r="F26" s="79" t="s">
        <v>37</v>
      </c>
      <c r="G26" s="80">
        <v>5</v>
      </c>
      <c r="H26" s="72" t="s">
        <v>35</v>
      </c>
      <c r="I26" s="73" t="s">
        <v>35</v>
      </c>
      <c r="J26" s="80"/>
      <c r="K26" s="72" t="s">
        <v>35</v>
      </c>
      <c r="L26" s="73" t="s">
        <v>35</v>
      </c>
      <c r="M26" s="80"/>
      <c r="N26" s="72" t="s">
        <v>35</v>
      </c>
      <c r="O26" s="73" t="s">
        <v>35</v>
      </c>
      <c r="P26" s="80"/>
      <c r="Q26" s="72" t="s">
        <v>35</v>
      </c>
      <c r="R26" s="827" t="s">
        <v>35</v>
      </c>
      <c r="S26" s="80"/>
      <c r="T26" s="72" t="s">
        <v>35</v>
      </c>
      <c r="U26" s="73" t="s">
        <v>35</v>
      </c>
      <c r="V26" s="850"/>
      <c r="W26" s="851"/>
      <c r="X26" s="852"/>
      <c r="Y26" s="97"/>
      <c r="Z26" s="853">
        <f t="shared" si="0"/>
        <v>-5</v>
      </c>
      <c r="AA26" s="854">
        <f t="shared" si="1"/>
        <v>-5</v>
      </c>
      <c r="AB26" s="855">
        <f t="shared" si="2"/>
        <v>-5</v>
      </c>
      <c r="AC26" s="856">
        <f t="shared" si="3"/>
        <v>-5</v>
      </c>
      <c r="AD26" s="857">
        <f t="shared" si="4"/>
        <v>0</v>
      </c>
      <c r="AE26" s="145">
        <f t="shared" si="5"/>
        <v>0</v>
      </c>
      <c r="AF26" s="145">
        <f t="shared" si="6"/>
        <v>0</v>
      </c>
      <c r="AG26" s="858">
        <f t="shared" si="7"/>
        <v>0</v>
      </c>
    </row>
    <row r="27" spans="2:33" ht="15">
      <c r="B27" s="76" t="s">
        <v>50</v>
      </c>
      <c r="C27" s="77" t="s">
        <v>35</v>
      </c>
      <c r="D27" s="77" t="s">
        <v>35</v>
      </c>
      <c r="E27" s="92" t="s">
        <v>53</v>
      </c>
      <c r="F27" s="79" t="s">
        <v>37</v>
      </c>
      <c r="G27" s="80">
        <v>0</v>
      </c>
      <c r="H27" s="72" t="s">
        <v>35</v>
      </c>
      <c r="I27" s="73" t="s">
        <v>35</v>
      </c>
      <c r="J27" s="80">
        <v>1</v>
      </c>
      <c r="K27" s="72" t="s">
        <v>35</v>
      </c>
      <c r="L27" s="73" t="s">
        <v>35</v>
      </c>
      <c r="M27" s="80">
        <v>1</v>
      </c>
      <c r="N27" s="72" t="s">
        <v>35</v>
      </c>
      <c r="O27" s="73" t="s">
        <v>35</v>
      </c>
      <c r="P27" s="80">
        <v>1</v>
      </c>
      <c r="Q27" s="72" t="s">
        <v>35</v>
      </c>
      <c r="R27" s="827" t="s">
        <v>35</v>
      </c>
      <c r="S27" s="80"/>
      <c r="T27" s="72" t="s">
        <v>35</v>
      </c>
      <c r="U27" s="73" t="s">
        <v>35</v>
      </c>
      <c r="V27" s="850"/>
      <c r="W27" s="851"/>
      <c r="X27" s="852"/>
      <c r="Y27" s="97"/>
      <c r="Z27" s="853">
        <f t="shared" si="0"/>
        <v>1</v>
      </c>
      <c r="AA27" s="854">
        <f t="shared" si="1"/>
        <v>1</v>
      </c>
      <c r="AB27" s="855">
        <f t="shared" si="2"/>
        <v>1</v>
      </c>
      <c r="AC27" s="856">
        <f t="shared" si="3"/>
        <v>0</v>
      </c>
      <c r="AD27" s="857">
        <f t="shared" si="4"/>
        <v>0</v>
      </c>
      <c r="AE27" s="145">
        <f t="shared" si="5"/>
        <v>0</v>
      </c>
      <c r="AF27" s="145">
        <f t="shared" si="6"/>
        <v>0</v>
      </c>
      <c r="AG27" s="858">
        <f t="shared" si="7"/>
        <v>0</v>
      </c>
    </row>
    <row r="28" spans="2:33" ht="15">
      <c r="B28" s="100" t="s">
        <v>50</v>
      </c>
      <c r="C28" s="101" t="s">
        <v>35</v>
      </c>
      <c r="D28" s="101" t="s">
        <v>35</v>
      </c>
      <c r="E28" s="102" t="s">
        <v>54</v>
      </c>
      <c r="F28" s="103" t="s">
        <v>37</v>
      </c>
      <c r="G28" s="104">
        <v>0</v>
      </c>
      <c r="H28" s="105" t="s">
        <v>35</v>
      </c>
      <c r="I28" s="106" t="s">
        <v>35</v>
      </c>
      <c r="J28" s="104"/>
      <c r="K28" s="105" t="s">
        <v>35</v>
      </c>
      <c r="L28" s="106" t="s">
        <v>35</v>
      </c>
      <c r="M28" s="104"/>
      <c r="N28" s="105" t="s">
        <v>35</v>
      </c>
      <c r="O28" s="106" t="s">
        <v>35</v>
      </c>
      <c r="P28" s="104"/>
      <c r="Q28" s="105" t="s">
        <v>35</v>
      </c>
      <c r="R28" s="859" t="s">
        <v>35</v>
      </c>
      <c r="S28" s="104"/>
      <c r="T28" s="105" t="s">
        <v>35</v>
      </c>
      <c r="U28" s="106" t="s">
        <v>35</v>
      </c>
      <c r="V28" s="850"/>
      <c r="W28" s="851"/>
      <c r="X28" s="852"/>
      <c r="Y28" s="97"/>
      <c r="Z28" s="853">
        <f t="shared" si="0"/>
        <v>0</v>
      </c>
      <c r="AA28" s="854">
        <f t="shared" si="1"/>
        <v>0</v>
      </c>
      <c r="AB28" s="855">
        <f t="shared" si="2"/>
        <v>0</v>
      </c>
      <c r="AC28" s="856">
        <f t="shared" si="3"/>
        <v>0</v>
      </c>
      <c r="AD28" s="857">
        <f t="shared" si="4"/>
        <v>0</v>
      </c>
      <c r="AE28" s="145">
        <f t="shared" si="5"/>
        <v>0</v>
      </c>
      <c r="AF28" s="145">
        <f t="shared" si="6"/>
        <v>0</v>
      </c>
      <c r="AG28" s="858">
        <f t="shared" si="7"/>
        <v>0</v>
      </c>
    </row>
    <row r="29" spans="1:33" ht="15.75">
      <c r="A29" s="57"/>
      <c r="B29" s="83"/>
      <c r="C29" s="84"/>
      <c r="D29" s="85"/>
      <c r="E29" s="107" t="s">
        <v>55</v>
      </c>
      <c r="F29" s="86"/>
      <c r="G29" s="87"/>
      <c r="H29" s="86"/>
      <c r="I29" s="88"/>
      <c r="J29" s="87"/>
      <c r="K29" s="86"/>
      <c r="L29" s="88"/>
      <c r="M29" s="87"/>
      <c r="N29" s="86"/>
      <c r="O29" s="88"/>
      <c r="P29" s="87"/>
      <c r="Q29" s="86"/>
      <c r="R29" s="86"/>
      <c r="S29" s="87"/>
      <c r="T29" s="86"/>
      <c r="U29" s="88"/>
      <c r="V29" s="62"/>
      <c r="W29" s="60"/>
      <c r="X29" s="60"/>
      <c r="Y29" s="821"/>
      <c r="Z29" s="64"/>
      <c r="AA29" s="64"/>
      <c r="AB29" s="64"/>
      <c r="AC29" s="821"/>
      <c r="AD29" s="822"/>
      <c r="AE29" s="823"/>
      <c r="AF29" s="823"/>
      <c r="AG29" s="824"/>
    </row>
    <row r="30" spans="2:33" ht="15">
      <c r="B30" s="65" t="s">
        <v>34</v>
      </c>
      <c r="C30" s="66" t="s">
        <v>35</v>
      </c>
      <c r="D30" s="66" t="s">
        <v>35</v>
      </c>
      <c r="E30" s="108" t="s">
        <v>56</v>
      </c>
      <c r="F30" s="94" t="s">
        <v>57</v>
      </c>
      <c r="G30" s="109">
        <f>IF(G15&gt;0,ROUND((G15/G18),0),0)</f>
        <v>44628</v>
      </c>
      <c r="H30" s="70" t="s">
        <v>35</v>
      </c>
      <c r="I30" s="71" t="s">
        <v>35</v>
      </c>
      <c r="J30" s="109">
        <f>IF(J15&gt;0,ROUND((J15/J18),0),0)</f>
        <v>0</v>
      </c>
      <c r="K30" s="70" t="s">
        <v>35</v>
      </c>
      <c r="L30" s="71" t="s">
        <v>35</v>
      </c>
      <c r="M30" s="109">
        <f>IF(M15&gt;0,ROUND((M15/M18),0),0)</f>
        <v>27327</v>
      </c>
      <c r="N30" s="70" t="s">
        <v>35</v>
      </c>
      <c r="O30" s="71" t="s">
        <v>35</v>
      </c>
      <c r="P30" s="109">
        <f>IF(P15&gt;0,ROUND((P15/P18),0),0)</f>
        <v>0</v>
      </c>
      <c r="Q30" s="70" t="s">
        <v>35</v>
      </c>
      <c r="R30" s="825" t="s">
        <v>35</v>
      </c>
      <c r="S30" s="109">
        <f>IF(S15&gt;0,ROUND((S15/S18),0),0)</f>
        <v>0</v>
      </c>
      <c r="T30" s="70" t="s">
        <v>35</v>
      </c>
      <c r="U30" s="71" t="s">
        <v>35</v>
      </c>
      <c r="V30" s="826" t="s">
        <v>35</v>
      </c>
      <c r="W30" s="72" t="s">
        <v>35</v>
      </c>
      <c r="X30" s="72" t="s">
        <v>35</v>
      </c>
      <c r="Y30" s="73" t="s">
        <v>35</v>
      </c>
      <c r="Z30" s="860" t="s">
        <v>35</v>
      </c>
      <c r="AA30" s="72" t="s">
        <v>35</v>
      </c>
      <c r="AB30" s="72" t="s">
        <v>35</v>
      </c>
      <c r="AC30" s="73" t="s">
        <v>35</v>
      </c>
      <c r="AD30" s="826" t="s">
        <v>35</v>
      </c>
      <c r="AE30" s="72" t="s">
        <v>35</v>
      </c>
      <c r="AF30" s="72" t="s">
        <v>35</v>
      </c>
      <c r="AG30" s="73" t="s">
        <v>35</v>
      </c>
    </row>
    <row r="31" spans="2:33" ht="15">
      <c r="B31" s="76" t="s">
        <v>34</v>
      </c>
      <c r="C31" s="77" t="s">
        <v>35</v>
      </c>
      <c r="D31" s="77" t="s">
        <v>35</v>
      </c>
      <c r="E31" s="89" t="s">
        <v>58</v>
      </c>
      <c r="F31" s="94" t="s">
        <v>57</v>
      </c>
      <c r="G31" s="109">
        <f>IF(G15&gt;0,ROUND((G15/G19),0),0)</f>
        <v>406</v>
      </c>
      <c r="H31" s="72" t="s">
        <v>35</v>
      </c>
      <c r="I31" s="73" t="s">
        <v>35</v>
      </c>
      <c r="J31" s="109">
        <f>IF(J15&gt;0,ROUND((J15/J19),0),0)</f>
        <v>0</v>
      </c>
      <c r="K31" s="72" t="s">
        <v>35</v>
      </c>
      <c r="L31" s="73" t="s">
        <v>35</v>
      </c>
      <c r="M31" s="109">
        <f>IF(M15&gt;0,ROUND((M15/M19),0),0)</f>
        <v>248</v>
      </c>
      <c r="N31" s="72" t="s">
        <v>35</v>
      </c>
      <c r="O31" s="73" t="s">
        <v>35</v>
      </c>
      <c r="P31" s="109">
        <f>IF(P15&gt;0,ROUND((P15/P19),0),0)</f>
        <v>0</v>
      </c>
      <c r="Q31" s="72" t="s">
        <v>35</v>
      </c>
      <c r="R31" s="827" t="s">
        <v>35</v>
      </c>
      <c r="S31" s="109">
        <f>IF(S15&gt;0,ROUND((S15/S19),0),0)</f>
        <v>0</v>
      </c>
      <c r="T31" s="72" t="s">
        <v>35</v>
      </c>
      <c r="U31" s="73" t="s">
        <v>35</v>
      </c>
      <c r="V31" s="839" t="s">
        <v>35</v>
      </c>
      <c r="W31" s="70" t="s">
        <v>35</v>
      </c>
      <c r="X31" s="70" t="s">
        <v>35</v>
      </c>
      <c r="Y31" s="71" t="s">
        <v>35</v>
      </c>
      <c r="Z31" s="861" t="s">
        <v>35</v>
      </c>
      <c r="AA31" s="70" t="s">
        <v>35</v>
      </c>
      <c r="AB31" s="70" t="s">
        <v>35</v>
      </c>
      <c r="AC31" s="71" t="s">
        <v>35</v>
      </c>
      <c r="AD31" s="839" t="s">
        <v>35</v>
      </c>
      <c r="AE31" s="70" t="s">
        <v>35</v>
      </c>
      <c r="AF31" s="70" t="s">
        <v>35</v>
      </c>
      <c r="AG31" s="71" t="s">
        <v>35</v>
      </c>
    </row>
    <row r="32" spans="2:33" ht="15">
      <c r="B32" s="76" t="s">
        <v>34</v>
      </c>
      <c r="C32" s="77" t="s">
        <v>35</v>
      </c>
      <c r="D32" s="77" t="s">
        <v>35</v>
      </c>
      <c r="E32" s="89" t="s">
        <v>59</v>
      </c>
      <c r="F32" s="94" t="s">
        <v>57</v>
      </c>
      <c r="G32" s="109">
        <f>IF(G15&gt;0,ROUND((G15/G20),0),0)</f>
        <v>172</v>
      </c>
      <c r="H32" s="72" t="s">
        <v>35</v>
      </c>
      <c r="I32" s="73" t="s">
        <v>35</v>
      </c>
      <c r="J32" s="109">
        <f>IF(J15&gt;0,ROUND((J15/J20),0),0)</f>
        <v>0</v>
      </c>
      <c r="K32" s="72" t="s">
        <v>35</v>
      </c>
      <c r="L32" s="73" t="s">
        <v>35</v>
      </c>
      <c r="M32" s="109">
        <f>IF(M15&gt;0,ROUND((M15/M20),0),0)</f>
        <v>106</v>
      </c>
      <c r="N32" s="72" t="s">
        <v>35</v>
      </c>
      <c r="O32" s="73" t="s">
        <v>35</v>
      </c>
      <c r="P32" s="109">
        <f>IF(P15&gt;0,ROUND((P15/P20),0),0)</f>
        <v>0</v>
      </c>
      <c r="Q32" s="72" t="s">
        <v>35</v>
      </c>
      <c r="R32" s="827" t="s">
        <v>35</v>
      </c>
      <c r="S32" s="109">
        <f>IF(S15&gt;0,ROUND((S15/S20),0),0)</f>
        <v>0</v>
      </c>
      <c r="T32" s="72" t="s">
        <v>35</v>
      </c>
      <c r="U32" s="73" t="s">
        <v>35</v>
      </c>
      <c r="V32" s="826" t="s">
        <v>35</v>
      </c>
      <c r="W32" s="72" t="s">
        <v>35</v>
      </c>
      <c r="X32" s="72" t="s">
        <v>35</v>
      </c>
      <c r="Y32" s="73" t="s">
        <v>35</v>
      </c>
      <c r="Z32" s="860" t="s">
        <v>35</v>
      </c>
      <c r="AA32" s="72" t="s">
        <v>35</v>
      </c>
      <c r="AB32" s="72" t="s">
        <v>35</v>
      </c>
      <c r="AC32" s="73" t="s">
        <v>35</v>
      </c>
      <c r="AD32" s="826" t="s">
        <v>35</v>
      </c>
      <c r="AE32" s="72" t="s">
        <v>35</v>
      </c>
      <c r="AF32" s="72" t="s">
        <v>35</v>
      </c>
      <c r="AG32" s="73" t="s">
        <v>35</v>
      </c>
    </row>
    <row r="33" spans="2:33" ht="15">
      <c r="B33" s="76" t="s">
        <v>44</v>
      </c>
      <c r="C33" s="77" t="s">
        <v>35</v>
      </c>
      <c r="D33" s="77" t="s">
        <v>35</v>
      </c>
      <c r="E33" s="92" t="s">
        <v>60</v>
      </c>
      <c r="F33" s="94" t="s">
        <v>46</v>
      </c>
      <c r="G33" s="1032">
        <f>IF(G21&gt;0,ROUND(((G21+$V$21+$W$21-$X$21)/G18),2),0)</f>
        <v>0</v>
      </c>
      <c r="H33" s="72" t="s">
        <v>35</v>
      </c>
      <c r="I33" s="73" t="s">
        <v>35</v>
      </c>
      <c r="J33" s="1032">
        <f>IF(J21&gt;0,ROUND(((J21+$V$21+$W$21-$X$21)/J18),2),0)</f>
        <v>0</v>
      </c>
      <c r="K33" s="72" t="s">
        <v>35</v>
      </c>
      <c r="L33" s="73" t="s">
        <v>35</v>
      </c>
      <c r="M33" s="1032">
        <f>IF(M21&gt;0,ROUND(((M21+$V$21+$W$21-$X$21)/M18),2),0)</f>
        <v>0</v>
      </c>
      <c r="N33" s="72" t="s">
        <v>35</v>
      </c>
      <c r="O33" s="73" t="s">
        <v>35</v>
      </c>
      <c r="P33" s="1032">
        <f>IF(P21&gt;0,ROUND(((P21+$V$21+$W$21-$X$21)/P18),2),0)</f>
        <v>0</v>
      </c>
      <c r="Q33" s="72" t="s">
        <v>35</v>
      </c>
      <c r="R33" s="827" t="s">
        <v>35</v>
      </c>
      <c r="S33" s="1032">
        <f>IF(S21&gt;0,ROUND(((S21+$V$21+$W$21-$X$21)/S18),2),0)</f>
        <v>0</v>
      </c>
      <c r="T33" s="72" t="s">
        <v>35</v>
      </c>
      <c r="U33" s="73" t="s">
        <v>35</v>
      </c>
      <c r="V33" s="826" t="s">
        <v>35</v>
      </c>
      <c r="W33" s="72" t="s">
        <v>35</v>
      </c>
      <c r="X33" s="72" t="s">
        <v>35</v>
      </c>
      <c r="Y33" s="73" t="s">
        <v>35</v>
      </c>
      <c r="Z33" s="860" t="s">
        <v>35</v>
      </c>
      <c r="AA33" s="72" t="s">
        <v>35</v>
      </c>
      <c r="AB33" s="72" t="s">
        <v>35</v>
      </c>
      <c r="AC33" s="73" t="s">
        <v>35</v>
      </c>
      <c r="AD33" s="826" t="s">
        <v>35</v>
      </c>
      <c r="AE33" s="72" t="s">
        <v>35</v>
      </c>
      <c r="AF33" s="72" t="s">
        <v>35</v>
      </c>
      <c r="AG33" s="73" t="s">
        <v>35</v>
      </c>
    </row>
    <row r="34" spans="2:33" ht="15">
      <c r="B34" s="76" t="s">
        <v>44</v>
      </c>
      <c r="C34" s="77" t="s">
        <v>35</v>
      </c>
      <c r="D34" s="77" t="s">
        <v>35</v>
      </c>
      <c r="E34" s="98" t="s">
        <v>61</v>
      </c>
      <c r="F34" s="79" t="s">
        <v>37</v>
      </c>
      <c r="G34" s="1031">
        <f>IF(G22&gt;0,ROUND(((G22+$V$22+$W$22-$X$22)/G18),2),0)</f>
        <v>0</v>
      </c>
      <c r="H34" s="72" t="s">
        <v>35</v>
      </c>
      <c r="I34" s="73" t="s">
        <v>35</v>
      </c>
      <c r="J34" s="1031">
        <f>IF(J22&gt;0,ROUND(((J22+$V$22+$W$22-$X$22)/J18),2),0)</f>
        <v>27</v>
      </c>
      <c r="K34" s="72" t="s">
        <v>35</v>
      </c>
      <c r="L34" s="73" t="s">
        <v>35</v>
      </c>
      <c r="M34" s="1031">
        <f>IF(M22&gt;0,ROUND(((M22+$V$22+$W$22-$X$22)/M18),2),0)</f>
        <v>27</v>
      </c>
      <c r="N34" s="72" t="s">
        <v>35</v>
      </c>
      <c r="O34" s="73" t="s">
        <v>35</v>
      </c>
      <c r="P34" s="1031" t="e">
        <f>IF(P22&gt;0,ROUND(((P22+$V$22+$W$22-$X$22)/P18),2),0)</f>
        <v>#DIV/0!</v>
      </c>
      <c r="Q34" s="72" t="s">
        <v>35</v>
      </c>
      <c r="R34" s="827" t="s">
        <v>35</v>
      </c>
      <c r="S34" s="1031">
        <f>IF(S22&gt;0,ROUND(((S22+$V$22+$W$22-$X$22)/S18),2),0)</f>
        <v>0</v>
      </c>
      <c r="T34" s="72" t="s">
        <v>35</v>
      </c>
      <c r="U34" s="73" t="s">
        <v>35</v>
      </c>
      <c r="V34" s="839" t="s">
        <v>35</v>
      </c>
      <c r="W34" s="70" t="s">
        <v>35</v>
      </c>
      <c r="X34" s="70" t="s">
        <v>35</v>
      </c>
      <c r="Y34" s="71" t="s">
        <v>35</v>
      </c>
      <c r="Z34" s="861" t="s">
        <v>35</v>
      </c>
      <c r="AA34" s="70" t="s">
        <v>35</v>
      </c>
      <c r="AB34" s="70" t="s">
        <v>35</v>
      </c>
      <c r="AC34" s="71" t="s">
        <v>35</v>
      </c>
      <c r="AD34" s="839" t="s">
        <v>35</v>
      </c>
      <c r="AE34" s="70" t="s">
        <v>35</v>
      </c>
      <c r="AF34" s="70" t="s">
        <v>35</v>
      </c>
      <c r="AG34" s="71" t="s">
        <v>35</v>
      </c>
    </row>
    <row r="35" spans="2:33" ht="25.5">
      <c r="B35" s="76" t="s">
        <v>44</v>
      </c>
      <c r="C35" s="77" t="s">
        <v>35</v>
      </c>
      <c r="D35" s="77" t="s">
        <v>35</v>
      </c>
      <c r="E35" s="92" t="s">
        <v>62</v>
      </c>
      <c r="F35" s="79" t="s">
        <v>37</v>
      </c>
      <c r="G35" s="1031">
        <f>IF(G23&gt;0,ROUND(((G23+$V$23+$W$23-$X$23)/G18),2),0)</f>
        <v>2</v>
      </c>
      <c r="H35" s="72" t="s">
        <v>35</v>
      </c>
      <c r="I35" s="73" t="s">
        <v>35</v>
      </c>
      <c r="J35" s="1031">
        <f>IF(J23&gt;0,ROUND(((J23+$V$23+$W$23-$X$23)/J18),2),0)</f>
        <v>0</v>
      </c>
      <c r="K35" s="72" t="s">
        <v>35</v>
      </c>
      <c r="L35" s="73" t="s">
        <v>35</v>
      </c>
      <c r="M35" s="1031">
        <f>IF(M23&gt;0,ROUND(((M23+$V$23+$W$23-$X$23)/M18),2),0)</f>
        <v>0</v>
      </c>
      <c r="N35" s="72" t="s">
        <v>35</v>
      </c>
      <c r="O35" s="73" t="s">
        <v>35</v>
      </c>
      <c r="P35" s="1031">
        <f>IF(P23&gt;0,ROUND(((P23+$V$23+$W$23-$X$23)/P18),2),0)</f>
        <v>0</v>
      </c>
      <c r="Q35" s="72" t="s">
        <v>35</v>
      </c>
      <c r="R35" s="827" t="s">
        <v>35</v>
      </c>
      <c r="S35" s="1031">
        <f>IF(S23&gt;0,ROUND(((S23+$V$23+$W$23-$X$23)/S18),2),0)</f>
        <v>0</v>
      </c>
      <c r="T35" s="72" t="s">
        <v>35</v>
      </c>
      <c r="U35" s="73" t="s">
        <v>35</v>
      </c>
      <c r="V35" s="826" t="s">
        <v>35</v>
      </c>
      <c r="W35" s="72" t="s">
        <v>35</v>
      </c>
      <c r="X35" s="72" t="s">
        <v>35</v>
      </c>
      <c r="Y35" s="73" t="s">
        <v>35</v>
      </c>
      <c r="Z35" s="860" t="s">
        <v>35</v>
      </c>
      <c r="AA35" s="72" t="s">
        <v>35</v>
      </c>
      <c r="AB35" s="72" t="s">
        <v>35</v>
      </c>
      <c r="AC35" s="73" t="s">
        <v>35</v>
      </c>
      <c r="AD35" s="826" t="s">
        <v>35</v>
      </c>
      <c r="AE35" s="72" t="s">
        <v>35</v>
      </c>
      <c r="AF35" s="72" t="s">
        <v>35</v>
      </c>
      <c r="AG35" s="73" t="s">
        <v>35</v>
      </c>
    </row>
    <row r="36" spans="2:33" ht="15">
      <c r="B36" s="76" t="s">
        <v>44</v>
      </c>
      <c r="C36" s="77" t="s">
        <v>35</v>
      </c>
      <c r="D36" s="77" t="s">
        <v>35</v>
      </c>
      <c r="E36" s="98" t="s">
        <v>63</v>
      </c>
      <c r="F36" s="79" t="s">
        <v>37</v>
      </c>
      <c r="G36" s="1031">
        <f>IF(G24&gt;0,ROUND(((G24+$V$24+$W$24-$X$24)/G18),2),0)</f>
        <v>0</v>
      </c>
      <c r="H36" s="72" t="s">
        <v>35</v>
      </c>
      <c r="I36" s="73" t="s">
        <v>35</v>
      </c>
      <c r="J36" s="1031">
        <f>IF(J24&gt;0,ROUND(((J24+$V$24+$W$24-$X$24)/J18),2),0)</f>
        <v>0</v>
      </c>
      <c r="K36" s="72" t="s">
        <v>35</v>
      </c>
      <c r="L36" s="73" t="s">
        <v>35</v>
      </c>
      <c r="M36" s="1031">
        <f>IF(M24&gt;0,ROUND(((M24+$V$24+$W$24-$X$24)/M18),2),0)</f>
        <v>0</v>
      </c>
      <c r="N36" s="72" t="s">
        <v>35</v>
      </c>
      <c r="O36" s="73" t="s">
        <v>35</v>
      </c>
      <c r="P36" s="1031">
        <f>IF(P24&gt;0,ROUND(((P24+$V$24+$W$24-$X$24)/P18),2),0)</f>
        <v>0</v>
      </c>
      <c r="Q36" s="72" t="s">
        <v>35</v>
      </c>
      <c r="R36" s="827" t="s">
        <v>35</v>
      </c>
      <c r="S36" s="1031">
        <f>IF(S24&gt;0,ROUND(((S24+$V$24+$W$24-$X$24)/S18),2),0)</f>
        <v>0</v>
      </c>
      <c r="T36" s="72" t="s">
        <v>35</v>
      </c>
      <c r="U36" s="73" t="s">
        <v>35</v>
      </c>
      <c r="V36" s="826" t="s">
        <v>35</v>
      </c>
      <c r="W36" s="72" t="s">
        <v>35</v>
      </c>
      <c r="X36" s="72" t="s">
        <v>35</v>
      </c>
      <c r="Y36" s="73" t="s">
        <v>35</v>
      </c>
      <c r="Z36" s="860" t="s">
        <v>35</v>
      </c>
      <c r="AA36" s="72" t="s">
        <v>35</v>
      </c>
      <c r="AB36" s="72" t="s">
        <v>35</v>
      </c>
      <c r="AC36" s="73" t="s">
        <v>35</v>
      </c>
      <c r="AD36" s="826" t="s">
        <v>35</v>
      </c>
      <c r="AE36" s="72" t="s">
        <v>35</v>
      </c>
      <c r="AF36" s="72" t="s">
        <v>35</v>
      </c>
      <c r="AG36" s="73" t="s">
        <v>35</v>
      </c>
    </row>
    <row r="37" spans="2:33" ht="15">
      <c r="B37" s="76" t="s">
        <v>50</v>
      </c>
      <c r="C37" s="77" t="s">
        <v>35</v>
      </c>
      <c r="D37" s="77" t="s">
        <v>35</v>
      </c>
      <c r="E37" s="99" t="s">
        <v>64</v>
      </c>
      <c r="F37" s="79" t="s">
        <v>37</v>
      </c>
      <c r="G37" s="1031">
        <f>IF(G25&gt;0,ROUND(((G25+$V$25+$W$25-$X$25)/G18),2),0)</f>
        <v>1</v>
      </c>
      <c r="H37" s="72" t="s">
        <v>35</v>
      </c>
      <c r="I37" s="73" t="s">
        <v>35</v>
      </c>
      <c r="J37" s="1031">
        <f>IF(J25&gt;0,ROUND(((J25+$V$25+$W$25-$X$25)/J18),2),0)</f>
        <v>0</v>
      </c>
      <c r="K37" s="72" t="s">
        <v>35</v>
      </c>
      <c r="L37" s="73" t="s">
        <v>35</v>
      </c>
      <c r="M37" s="1031">
        <f>IF(M25&gt;0,ROUND(((M25+$V$25+$W$25-$X$25)/M18),2),0)</f>
        <v>0</v>
      </c>
      <c r="N37" s="72" t="s">
        <v>35</v>
      </c>
      <c r="O37" s="73" t="s">
        <v>35</v>
      </c>
      <c r="P37" s="1031">
        <f>IF(P25&gt;0,ROUND(((P25+$V$25+$W$25-$X$25)/P18),2),0)</f>
        <v>0</v>
      </c>
      <c r="Q37" s="72" t="s">
        <v>35</v>
      </c>
      <c r="R37" s="827" t="s">
        <v>35</v>
      </c>
      <c r="S37" s="1031">
        <f>IF(S25&gt;0,ROUND(((S25+$V$25+$W$25-$X$25)/S18),2),0)</f>
        <v>0</v>
      </c>
      <c r="T37" s="72" t="s">
        <v>35</v>
      </c>
      <c r="U37" s="73" t="s">
        <v>35</v>
      </c>
      <c r="V37" s="839" t="s">
        <v>35</v>
      </c>
      <c r="W37" s="70" t="s">
        <v>35</v>
      </c>
      <c r="X37" s="70" t="s">
        <v>35</v>
      </c>
      <c r="Y37" s="71" t="s">
        <v>35</v>
      </c>
      <c r="Z37" s="861" t="s">
        <v>35</v>
      </c>
      <c r="AA37" s="70" t="s">
        <v>35</v>
      </c>
      <c r="AB37" s="70" t="s">
        <v>35</v>
      </c>
      <c r="AC37" s="71" t="s">
        <v>35</v>
      </c>
      <c r="AD37" s="839" t="s">
        <v>35</v>
      </c>
      <c r="AE37" s="70" t="s">
        <v>35</v>
      </c>
      <c r="AF37" s="70" t="s">
        <v>35</v>
      </c>
      <c r="AG37" s="71" t="s">
        <v>35</v>
      </c>
    </row>
    <row r="38" spans="2:33" ht="25.5">
      <c r="B38" s="76" t="s">
        <v>50</v>
      </c>
      <c r="C38" s="77" t="s">
        <v>35</v>
      </c>
      <c r="D38" s="77" t="s">
        <v>35</v>
      </c>
      <c r="E38" s="92" t="s">
        <v>65</v>
      </c>
      <c r="F38" s="79" t="s">
        <v>37</v>
      </c>
      <c r="G38" s="1031">
        <f>IF(G26&gt;0,ROUND(((G26+$V$26+$W$26-$X$26)/G18),2),0)</f>
        <v>5</v>
      </c>
      <c r="H38" s="72" t="s">
        <v>35</v>
      </c>
      <c r="I38" s="73" t="s">
        <v>35</v>
      </c>
      <c r="J38" s="1031">
        <f>IF(J26&gt;0,ROUND(((J26+$V$26+$W$26-$X$26)/J18),2),0)</f>
        <v>0</v>
      </c>
      <c r="K38" s="72" t="s">
        <v>35</v>
      </c>
      <c r="L38" s="73" t="s">
        <v>35</v>
      </c>
      <c r="M38" s="1031">
        <f>IF(M26&gt;0,ROUND(((M26+$V$26+$W$26-$X$26)/M18),2),0)</f>
        <v>0</v>
      </c>
      <c r="N38" s="72" t="s">
        <v>35</v>
      </c>
      <c r="O38" s="73" t="s">
        <v>35</v>
      </c>
      <c r="P38" s="1031">
        <f>IF(P26&gt;0,ROUND(((P26+$V$26+$W$26-$X$26)/P18),2),0)</f>
        <v>0</v>
      </c>
      <c r="Q38" s="72" t="s">
        <v>35</v>
      </c>
      <c r="R38" s="827" t="s">
        <v>35</v>
      </c>
      <c r="S38" s="1031">
        <f>IF(S26&gt;0,ROUND(((S26+$V$26+$W$26-$X$26)/S18),2),0)</f>
        <v>0</v>
      </c>
      <c r="T38" s="72" t="s">
        <v>35</v>
      </c>
      <c r="U38" s="73" t="s">
        <v>35</v>
      </c>
      <c r="V38" s="826" t="s">
        <v>35</v>
      </c>
      <c r="W38" s="72" t="s">
        <v>35</v>
      </c>
      <c r="X38" s="72" t="s">
        <v>35</v>
      </c>
      <c r="Y38" s="73" t="s">
        <v>35</v>
      </c>
      <c r="Z38" s="860" t="s">
        <v>35</v>
      </c>
      <c r="AA38" s="72" t="s">
        <v>35</v>
      </c>
      <c r="AB38" s="72" t="s">
        <v>35</v>
      </c>
      <c r="AC38" s="73" t="s">
        <v>35</v>
      </c>
      <c r="AD38" s="826" t="s">
        <v>35</v>
      </c>
      <c r="AE38" s="72" t="s">
        <v>35</v>
      </c>
      <c r="AF38" s="72" t="s">
        <v>35</v>
      </c>
      <c r="AG38" s="73" t="s">
        <v>35</v>
      </c>
    </row>
    <row r="39" spans="2:33" ht="15">
      <c r="B39" s="100" t="s">
        <v>50</v>
      </c>
      <c r="C39" s="101" t="s">
        <v>35</v>
      </c>
      <c r="D39" s="101" t="s">
        <v>35</v>
      </c>
      <c r="E39" s="112" t="s">
        <v>66</v>
      </c>
      <c r="F39" s="103" t="s">
        <v>37</v>
      </c>
      <c r="G39" s="1031">
        <f>IF(G27&gt;0,ROUND(((G27+$V$27+$W$27-$X$27)/G18),2),0)</f>
        <v>0</v>
      </c>
      <c r="H39" s="105" t="s">
        <v>35</v>
      </c>
      <c r="I39" s="106" t="s">
        <v>35</v>
      </c>
      <c r="J39" s="1031">
        <f>IF(J27&gt;0,ROUND(((J27+$V$27+$W$27-$X$27)/J18),2),0)</f>
        <v>1</v>
      </c>
      <c r="K39" s="105" t="s">
        <v>35</v>
      </c>
      <c r="L39" s="106" t="s">
        <v>35</v>
      </c>
      <c r="M39" s="1031">
        <f>IF(M27&gt;0,ROUND(((M27+$V$27+$W$27-$X$27)/M18),2),0)</f>
        <v>1</v>
      </c>
      <c r="N39" s="105" t="s">
        <v>35</v>
      </c>
      <c r="O39" s="106" t="s">
        <v>35</v>
      </c>
      <c r="P39" s="1031" t="e">
        <f>IF(P27&gt;0,ROUND(((P27+$V$27+$W$27-$X$27)/P18),2),0)</f>
        <v>#DIV/0!</v>
      </c>
      <c r="Q39" s="105" t="s">
        <v>35</v>
      </c>
      <c r="R39" s="859" t="s">
        <v>35</v>
      </c>
      <c r="S39" s="1031">
        <f>IF(S27&gt;0,ROUND(((S27+$V$27+$W$27-$X$27)/S18),2),0)</f>
        <v>0</v>
      </c>
      <c r="T39" s="105" t="s">
        <v>35</v>
      </c>
      <c r="U39" s="106" t="s">
        <v>35</v>
      </c>
      <c r="V39" s="826" t="s">
        <v>35</v>
      </c>
      <c r="W39" s="72" t="s">
        <v>35</v>
      </c>
      <c r="X39" s="72" t="s">
        <v>35</v>
      </c>
      <c r="Y39" s="73" t="s">
        <v>35</v>
      </c>
      <c r="Z39" s="860" t="s">
        <v>35</v>
      </c>
      <c r="AA39" s="72" t="s">
        <v>35</v>
      </c>
      <c r="AB39" s="72" t="s">
        <v>35</v>
      </c>
      <c r="AC39" s="73" t="s">
        <v>35</v>
      </c>
      <c r="AD39" s="826" t="s">
        <v>35</v>
      </c>
      <c r="AE39" s="72" t="s">
        <v>35</v>
      </c>
      <c r="AF39" s="72" t="s">
        <v>35</v>
      </c>
      <c r="AG39" s="73" t="s">
        <v>35</v>
      </c>
    </row>
    <row r="40" spans="1:33" ht="15.75">
      <c r="A40" s="57"/>
      <c r="B40" s="83"/>
      <c r="C40" s="85"/>
      <c r="D40" s="86"/>
      <c r="E40" s="107" t="s">
        <v>67</v>
      </c>
      <c r="F40" s="86"/>
      <c r="G40" s="87"/>
      <c r="H40" s="86"/>
      <c r="I40" s="88"/>
      <c r="J40" s="87"/>
      <c r="K40" s="86"/>
      <c r="L40" s="88"/>
      <c r="M40" s="87"/>
      <c r="N40" s="86"/>
      <c r="O40" s="88"/>
      <c r="P40" s="87"/>
      <c r="Q40" s="86"/>
      <c r="R40" s="86"/>
      <c r="S40" s="87"/>
      <c r="T40" s="86"/>
      <c r="U40" s="88"/>
      <c r="V40" s="822"/>
      <c r="W40" s="862"/>
      <c r="X40" s="862"/>
      <c r="Y40" s="824"/>
      <c r="Z40" s="823"/>
      <c r="AA40" s="862"/>
      <c r="AB40" s="862"/>
      <c r="AC40" s="824"/>
      <c r="AD40" s="822"/>
      <c r="AE40" s="862"/>
      <c r="AF40" s="862"/>
      <c r="AG40" s="824"/>
    </row>
    <row r="41" spans="2:33" ht="15">
      <c r="B41" s="65" t="s">
        <v>34</v>
      </c>
      <c r="C41" s="66" t="s">
        <v>35</v>
      </c>
      <c r="D41" s="66" t="s">
        <v>35</v>
      </c>
      <c r="E41" s="113" t="s">
        <v>68</v>
      </c>
      <c r="F41" s="68" t="s">
        <v>69</v>
      </c>
      <c r="G41" s="114">
        <f>IF(G15&gt;0,ROUND((G15/G16),3),0)</f>
        <v>0.771</v>
      </c>
      <c r="H41" s="70" t="s">
        <v>35</v>
      </c>
      <c r="I41" s="71" t="s">
        <v>35</v>
      </c>
      <c r="J41" s="114">
        <f>IF(J15&gt;0,ROUND((J15/J16),3),0)</f>
        <v>0</v>
      </c>
      <c r="K41" s="70" t="s">
        <v>35</v>
      </c>
      <c r="L41" s="71" t="s">
        <v>35</v>
      </c>
      <c r="M41" s="114">
        <f>IF(M15&gt;0,ROUND((M15/M16),3),0)</f>
        <v>0.865</v>
      </c>
      <c r="N41" s="70" t="s">
        <v>35</v>
      </c>
      <c r="O41" s="71" t="s">
        <v>35</v>
      </c>
      <c r="P41" s="114">
        <f>IF(P15&gt;0,ROUND((P15/P16),3),0)</f>
        <v>0</v>
      </c>
      <c r="Q41" s="70" t="s">
        <v>35</v>
      </c>
      <c r="R41" s="825" t="s">
        <v>35</v>
      </c>
      <c r="S41" s="114">
        <f>IF(S15&gt;0,ROUND((S15/S16),3),0)</f>
        <v>0</v>
      </c>
      <c r="T41" s="70" t="s">
        <v>35</v>
      </c>
      <c r="U41" s="71" t="s">
        <v>35</v>
      </c>
      <c r="V41" s="826" t="s">
        <v>35</v>
      </c>
      <c r="W41" s="72" t="s">
        <v>35</v>
      </c>
      <c r="X41" s="72" t="s">
        <v>35</v>
      </c>
      <c r="Y41" s="73" t="s">
        <v>35</v>
      </c>
      <c r="Z41" s="860" t="s">
        <v>35</v>
      </c>
      <c r="AA41" s="72" t="s">
        <v>35</v>
      </c>
      <c r="AB41" s="72" t="s">
        <v>35</v>
      </c>
      <c r="AC41" s="73" t="s">
        <v>35</v>
      </c>
      <c r="AD41" s="826" t="s">
        <v>35</v>
      </c>
      <c r="AE41" s="72" t="s">
        <v>35</v>
      </c>
      <c r="AF41" s="72" t="s">
        <v>35</v>
      </c>
      <c r="AG41" s="73" t="s">
        <v>35</v>
      </c>
    </row>
    <row r="42" spans="2:33" ht="15">
      <c r="B42" s="76" t="s">
        <v>44</v>
      </c>
      <c r="C42" s="77" t="s">
        <v>35</v>
      </c>
      <c r="D42" s="77" t="s">
        <v>35</v>
      </c>
      <c r="E42" s="92" t="s">
        <v>70</v>
      </c>
      <c r="F42" s="79" t="s">
        <v>69</v>
      </c>
      <c r="G42" s="115">
        <f>IF(G21+V21&gt;0,ROUND(((G21+V21+W21-X21)/Y21),3),0)</f>
        <v>0</v>
      </c>
      <c r="H42" s="72" t="s">
        <v>35</v>
      </c>
      <c r="I42" s="73" t="s">
        <v>35</v>
      </c>
      <c r="J42" s="114">
        <f aca="true" t="shared" si="8" ref="J42:J49">IF(J21+V21&gt;0,ROUND(((J21+V21+W21-X21)/Y21),3),0)</f>
        <v>0</v>
      </c>
      <c r="K42" s="72" t="s">
        <v>35</v>
      </c>
      <c r="L42" s="73" t="s">
        <v>35</v>
      </c>
      <c r="M42" s="115">
        <f>IF(M21+V21&gt;0,ROUND(((M21+V21+W21-X21)/Y21),3),0)</f>
        <v>0</v>
      </c>
      <c r="N42" s="72" t="s">
        <v>35</v>
      </c>
      <c r="O42" s="73" t="s">
        <v>35</v>
      </c>
      <c r="P42" s="115">
        <f>IF(P21+V21&gt;0,ROUND(((P21+V21+W21-X21)/Y21),3),0)</f>
        <v>0</v>
      </c>
      <c r="Q42" s="72" t="s">
        <v>35</v>
      </c>
      <c r="R42" s="827" t="s">
        <v>35</v>
      </c>
      <c r="S42" s="115">
        <f aca="true" t="shared" si="9" ref="S42:S49">IF(S21+V21&gt;0,ROUND(((S21+V21+W21-X21)/Y21),3),0)</f>
        <v>0</v>
      </c>
      <c r="T42" s="72" t="s">
        <v>35</v>
      </c>
      <c r="U42" s="73" t="s">
        <v>35</v>
      </c>
      <c r="V42" s="826" t="s">
        <v>35</v>
      </c>
      <c r="W42" s="72" t="s">
        <v>35</v>
      </c>
      <c r="X42" s="72" t="s">
        <v>35</v>
      </c>
      <c r="Y42" s="73" t="s">
        <v>35</v>
      </c>
      <c r="Z42" s="860" t="s">
        <v>35</v>
      </c>
      <c r="AA42" s="72" t="s">
        <v>35</v>
      </c>
      <c r="AB42" s="72" t="s">
        <v>35</v>
      </c>
      <c r="AC42" s="73" t="s">
        <v>35</v>
      </c>
      <c r="AD42" s="826" t="s">
        <v>35</v>
      </c>
      <c r="AE42" s="72" t="s">
        <v>35</v>
      </c>
      <c r="AF42" s="72" t="s">
        <v>35</v>
      </c>
      <c r="AG42" s="73" t="s">
        <v>35</v>
      </c>
    </row>
    <row r="43" spans="2:33" ht="15">
      <c r="B43" s="76" t="s">
        <v>44</v>
      </c>
      <c r="C43" s="77" t="s">
        <v>35</v>
      </c>
      <c r="D43" s="77" t="s">
        <v>35</v>
      </c>
      <c r="E43" s="98" t="s">
        <v>71</v>
      </c>
      <c r="F43" s="79" t="s">
        <v>69</v>
      </c>
      <c r="G43" s="114">
        <f>IF(G22+V22&gt;0,ROUND(((G22+V22+W22-X22)/Y22),3),0)</f>
        <v>0</v>
      </c>
      <c r="H43" s="72" t="s">
        <v>35</v>
      </c>
      <c r="I43" s="73" t="s">
        <v>35</v>
      </c>
      <c r="J43" s="114" t="e">
        <f t="shared" si="8"/>
        <v>#DIV/0!</v>
      </c>
      <c r="K43" s="72" t="s">
        <v>35</v>
      </c>
      <c r="L43" s="73" t="s">
        <v>35</v>
      </c>
      <c r="M43" s="114" t="e">
        <f aca="true" t="shared" si="10" ref="M43:M49">IF(M22+V22&gt;0,ROUND(((M22+V22+W22-X22)/Y22),3),0)</f>
        <v>#DIV/0!</v>
      </c>
      <c r="N43" s="72" t="s">
        <v>35</v>
      </c>
      <c r="O43" s="73" t="s">
        <v>35</v>
      </c>
      <c r="P43" s="115" t="e">
        <f aca="true" t="shared" si="11" ref="P43:P49">IF(P22+V22&gt;0,ROUND(((P22+V22+W22-X22)/Y22),3),0)</f>
        <v>#DIV/0!</v>
      </c>
      <c r="Q43" s="72" t="s">
        <v>35</v>
      </c>
      <c r="R43" s="827" t="s">
        <v>35</v>
      </c>
      <c r="S43" s="115">
        <f t="shared" si="9"/>
        <v>0</v>
      </c>
      <c r="T43" s="72" t="s">
        <v>35</v>
      </c>
      <c r="U43" s="73" t="s">
        <v>35</v>
      </c>
      <c r="V43" s="826" t="s">
        <v>35</v>
      </c>
      <c r="W43" s="72" t="s">
        <v>35</v>
      </c>
      <c r="X43" s="72" t="s">
        <v>35</v>
      </c>
      <c r="Y43" s="73" t="s">
        <v>35</v>
      </c>
      <c r="Z43" s="860" t="s">
        <v>35</v>
      </c>
      <c r="AA43" s="72" t="s">
        <v>35</v>
      </c>
      <c r="AB43" s="72" t="s">
        <v>35</v>
      </c>
      <c r="AC43" s="73" t="s">
        <v>35</v>
      </c>
      <c r="AD43" s="826" t="s">
        <v>35</v>
      </c>
      <c r="AE43" s="72" t="s">
        <v>35</v>
      </c>
      <c r="AF43" s="72" t="s">
        <v>35</v>
      </c>
      <c r="AG43" s="73" t="s">
        <v>35</v>
      </c>
    </row>
    <row r="44" spans="2:33" ht="25.5">
      <c r="B44" s="76" t="s">
        <v>44</v>
      </c>
      <c r="C44" s="77" t="s">
        <v>35</v>
      </c>
      <c r="D44" s="77" t="s">
        <v>35</v>
      </c>
      <c r="E44" s="92" t="s">
        <v>72</v>
      </c>
      <c r="F44" s="79" t="s">
        <v>69</v>
      </c>
      <c r="G44" s="114" t="e">
        <f aca="true" t="shared" si="12" ref="G44:G49">IF(G23+V23&gt;0,ROUND(((G23+V23+W23-X23)/Y23),3),0)</f>
        <v>#DIV/0!</v>
      </c>
      <c r="H44" s="72" t="s">
        <v>35</v>
      </c>
      <c r="I44" s="73" t="s">
        <v>35</v>
      </c>
      <c r="J44" s="114">
        <f t="shared" si="8"/>
        <v>0</v>
      </c>
      <c r="K44" s="72" t="s">
        <v>35</v>
      </c>
      <c r="L44" s="73" t="s">
        <v>35</v>
      </c>
      <c r="M44" s="114">
        <f t="shared" si="10"/>
        <v>0</v>
      </c>
      <c r="N44" s="72" t="s">
        <v>35</v>
      </c>
      <c r="O44" s="73" t="s">
        <v>35</v>
      </c>
      <c r="P44" s="115">
        <f t="shared" si="11"/>
        <v>0</v>
      </c>
      <c r="Q44" s="72" t="s">
        <v>35</v>
      </c>
      <c r="R44" s="827" t="s">
        <v>35</v>
      </c>
      <c r="S44" s="115">
        <f t="shared" si="9"/>
        <v>0</v>
      </c>
      <c r="T44" s="72" t="s">
        <v>35</v>
      </c>
      <c r="U44" s="73" t="s">
        <v>35</v>
      </c>
      <c r="V44" s="826" t="s">
        <v>35</v>
      </c>
      <c r="W44" s="72" t="s">
        <v>35</v>
      </c>
      <c r="X44" s="72" t="s">
        <v>35</v>
      </c>
      <c r="Y44" s="73" t="s">
        <v>35</v>
      </c>
      <c r="Z44" s="860" t="s">
        <v>35</v>
      </c>
      <c r="AA44" s="72" t="s">
        <v>35</v>
      </c>
      <c r="AB44" s="72" t="s">
        <v>35</v>
      </c>
      <c r="AC44" s="73" t="s">
        <v>35</v>
      </c>
      <c r="AD44" s="826" t="s">
        <v>35</v>
      </c>
      <c r="AE44" s="72" t="s">
        <v>35</v>
      </c>
      <c r="AF44" s="72" t="s">
        <v>35</v>
      </c>
      <c r="AG44" s="73" t="s">
        <v>35</v>
      </c>
    </row>
    <row r="45" spans="2:33" ht="15">
      <c r="B45" s="76" t="s">
        <v>44</v>
      </c>
      <c r="C45" s="77" t="s">
        <v>35</v>
      </c>
      <c r="D45" s="77" t="s">
        <v>35</v>
      </c>
      <c r="E45" s="98" t="s">
        <v>73</v>
      </c>
      <c r="F45" s="79" t="s">
        <v>69</v>
      </c>
      <c r="G45" s="114">
        <f t="shared" si="12"/>
        <v>0</v>
      </c>
      <c r="H45" s="105" t="s">
        <v>35</v>
      </c>
      <c r="I45" s="106" t="s">
        <v>35</v>
      </c>
      <c r="J45" s="114">
        <f t="shared" si="8"/>
        <v>0</v>
      </c>
      <c r="K45" s="105" t="s">
        <v>35</v>
      </c>
      <c r="L45" s="106" t="s">
        <v>35</v>
      </c>
      <c r="M45" s="114">
        <f t="shared" si="10"/>
        <v>0</v>
      </c>
      <c r="N45" s="105" t="s">
        <v>35</v>
      </c>
      <c r="O45" s="106" t="s">
        <v>35</v>
      </c>
      <c r="P45" s="115">
        <f t="shared" si="11"/>
        <v>0</v>
      </c>
      <c r="Q45" s="105" t="s">
        <v>35</v>
      </c>
      <c r="R45" s="859" t="s">
        <v>35</v>
      </c>
      <c r="S45" s="115">
        <f t="shared" si="9"/>
        <v>0</v>
      </c>
      <c r="T45" s="105" t="s">
        <v>35</v>
      </c>
      <c r="U45" s="106" t="s">
        <v>35</v>
      </c>
      <c r="V45" s="826" t="s">
        <v>35</v>
      </c>
      <c r="W45" s="72" t="s">
        <v>35</v>
      </c>
      <c r="X45" s="72" t="s">
        <v>35</v>
      </c>
      <c r="Y45" s="73" t="s">
        <v>35</v>
      </c>
      <c r="Z45" s="860" t="s">
        <v>35</v>
      </c>
      <c r="AA45" s="72" t="s">
        <v>35</v>
      </c>
      <c r="AB45" s="72" t="s">
        <v>35</v>
      </c>
      <c r="AC45" s="73" t="s">
        <v>35</v>
      </c>
      <c r="AD45" s="826" t="s">
        <v>35</v>
      </c>
      <c r="AE45" s="72" t="s">
        <v>35</v>
      </c>
      <c r="AF45" s="72" t="s">
        <v>35</v>
      </c>
      <c r="AG45" s="73" t="s">
        <v>35</v>
      </c>
    </row>
    <row r="46" spans="2:33" ht="15">
      <c r="B46" s="76" t="s">
        <v>50</v>
      </c>
      <c r="C46" s="77" t="s">
        <v>35</v>
      </c>
      <c r="D46" s="77" t="s">
        <v>35</v>
      </c>
      <c r="E46" s="116" t="s">
        <v>74</v>
      </c>
      <c r="F46" s="79" t="s">
        <v>69</v>
      </c>
      <c r="G46" s="114" t="e">
        <f t="shared" si="12"/>
        <v>#DIV/0!</v>
      </c>
      <c r="H46" s="105" t="s">
        <v>35</v>
      </c>
      <c r="I46" s="73" t="s">
        <v>35</v>
      </c>
      <c r="J46" s="114">
        <f t="shared" si="8"/>
        <v>0</v>
      </c>
      <c r="K46" s="105" t="s">
        <v>35</v>
      </c>
      <c r="L46" s="73" t="s">
        <v>35</v>
      </c>
      <c r="M46" s="114">
        <f t="shared" si="10"/>
        <v>0</v>
      </c>
      <c r="N46" s="105" t="s">
        <v>35</v>
      </c>
      <c r="O46" s="73" t="s">
        <v>35</v>
      </c>
      <c r="P46" s="115">
        <f t="shared" si="11"/>
        <v>0</v>
      </c>
      <c r="Q46" s="105" t="s">
        <v>35</v>
      </c>
      <c r="R46" s="827" t="s">
        <v>35</v>
      </c>
      <c r="S46" s="115">
        <f t="shared" si="9"/>
        <v>0</v>
      </c>
      <c r="T46" s="105" t="s">
        <v>35</v>
      </c>
      <c r="U46" s="73" t="s">
        <v>35</v>
      </c>
      <c r="V46" s="826" t="s">
        <v>35</v>
      </c>
      <c r="W46" s="72" t="s">
        <v>35</v>
      </c>
      <c r="X46" s="72" t="s">
        <v>35</v>
      </c>
      <c r="Y46" s="73" t="s">
        <v>35</v>
      </c>
      <c r="Z46" s="860" t="s">
        <v>35</v>
      </c>
      <c r="AA46" s="72" t="s">
        <v>35</v>
      </c>
      <c r="AB46" s="72" t="s">
        <v>35</v>
      </c>
      <c r="AC46" s="73" t="s">
        <v>35</v>
      </c>
      <c r="AD46" s="826" t="s">
        <v>35</v>
      </c>
      <c r="AE46" s="72" t="s">
        <v>35</v>
      </c>
      <c r="AF46" s="72" t="s">
        <v>35</v>
      </c>
      <c r="AG46" s="73" t="s">
        <v>35</v>
      </c>
    </row>
    <row r="47" spans="2:33" ht="15">
      <c r="B47" s="76" t="s">
        <v>50</v>
      </c>
      <c r="C47" s="77" t="s">
        <v>35</v>
      </c>
      <c r="D47" s="77" t="s">
        <v>35</v>
      </c>
      <c r="E47" s="117" t="s">
        <v>75</v>
      </c>
      <c r="F47" s="79" t="s">
        <v>69</v>
      </c>
      <c r="G47" s="114" t="e">
        <f t="shared" si="12"/>
        <v>#DIV/0!</v>
      </c>
      <c r="H47" s="105" t="s">
        <v>35</v>
      </c>
      <c r="I47" s="118" t="s">
        <v>35</v>
      </c>
      <c r="J47" s="114">
        <f t="shared" si="8"/>
        <v>0</v>
      </c>
      <c r="K47" s="105" t="s">
        <v>35</v>
      </c>
      <c r="L47" s="118" t="s">
        <v>35</v>
      </c>
      <c r="M47" s="114">
        <f t="shared" si="10"/>
        <v>0</v>
      </c>
      <c r="N47" s="105" t="s">
        <v>35</v>
      </c>
      <c r="O47" s="118" t="s">
        <v>35</v>
      </c>
      <c r="P47" s="115">
        <f t="shared" si="11"/>
        <v>0</v>
      </c>
      <c r="Q47" s="105" t="s">
        <v>35</v>
      </c>
      <c r="R47" s="863" t="s">
        <v>35</v>
      </c>
      <c r="S47" s="115">
        <f t="shared" si="9"/>
        <v>0</v>
      </c>
      <c r="T47" s="105" t="s">
        <v>35</v>
      </c>
      <c r="U47" s="118" t="s">
        <v>35</v>
      </c>
      <c r="V47" s="826" t="s">
        <v>35</v>
      </c>
      <c r="W47" s="72" t="s">
        <v>35</v>
      </c>
      <c r="X47" s="72" t="s">
        <v>35</v>
      </c>
      <c r="Y47" s="73" t="s">
        <v>35</v>
      </c>
      <c r="Z47" s="860" t="s">
        <v>35</v>
      </c>
      <c r="AA47" s="72" t="s">
        <v>35</v>
      </c>
      <c r="AB47" s="72" t="s">
        <v>35</v>
      </c>
      <c r="AC47" s="73" t="s">
        <v>35</v>
      </c>
      <c r="AD47" s="826" t="s">
        <v>35</v>
      </c>
      <c r="AE47" s="72" t="s">
        <v>35</v>
      </c>
      <c r="AF47" s="72" t="s">
        <v>35</v>
      </c>
      <c r="AG47" s="73" t="s">
        <v>35</v>
      </c>
    </row>
    <row r="48" spans="2:33" ht="25.5">
      <c r="B48" s="76" t="s">
        <v>50</v>
      </c>
      <c r="C48" s="77" t="s">
        <v>35</v>
      </c>
      <c r="D48" s="77" t="s">
        <v>35</v>
      </c>
      <c r="E48" s="116" t="s">
        <v>76</v>
      </c>
      <c r="F48" s="79" t="s">
        <v>69</v>
      </c>
      <c r="G48" s="114">
        <f t="shared" si="12"/>
        <v>0</v>
      </c>
      <c r="H48" s="105" t="s">
        <v>35</v>
      </c>
      <c r="I48" s="73" t="s">
        <v>35</v>
      </c>
      <c r="J48" s="114" t="e">
        <f t="shared" si="8"/>
        <v>#DIV/0!</v>
      </c>
      <c r="K48" s="105" t="s">
        <v>35</v>
      </c>
      <c r="L48" s="73" t="s">
        <v>35</v>
      </c>
      <c r="M48" s="114" t="e">
        <f t="shared" si="10"/>
        <v>#DIV/0!</v>
      </c>
      <c r="N48" s="105" t="s">
        <v>35</v>
      </c>
      <c r="O48" s="73" t="s">
        <v>35</v>
      </c>
      <c r="P48" s="115" t="e">
        <f t="shared" si="11"/>
        <v>#DIV/0!</v>
      </c>
      <c r="Q48" s="105" t="s">
        <v>35</v>
      </c>
      <c r="R48" s="827" t="s">
        <v>35</v>
      </c>
      <c r="S48" s="115">
        <f t="shared" si="9"/>
        <v>0</v>
      </c>
      <c r="T48" s="105" t="s">
        <v>35</v>
      </c>
      <c r="U48" s="73" t="s">
        <v>35</v>
      </c>
      <c r="V48" s="826" t="s">
        <v>35</v>
      </c>
      <c r="W48" s="72" t="s">
        <v>35</v>
      </c>
      <c r="X48" s="72" t="s">
        <v>35</v>
      </c>
      <c r="Y48" s="73" t="s">
        <v>35</v>
      </c>
      <c r="Z48" s="860" t="s">
        <v>35</v>
      </c>
      <c r="AA48" s="72" t="s">
        <v>35</v>
      </c>
      <c r="AB48" s="72" t="s">
        <v>35</v>
      </c>
      <c r="AC48" s="73" t="s">
        <v>35</v>
      </c>
      <c r="AD48" s="826" t="s">
        <v>35</v>
      </c>
      <c r="AE48" s="72" t="s">
        <v>35</v>
      </c>
      <c r="AF48" s="72" t="s">
        <v>35</v>
      </c>
      <c r="AG48" s="73" t="s">
        <v>35</v>
      </c>
    </row>
    <row r="49" spans="2:33" ht="15.75" thickBot="1">
      <c r="B49" s="76" t="s">
        <v>50</v>
      </c>
      <c r="C49" s="77" t="s">
        <v>35</v>
      </c>
      <c r="D49" s="77" t="s">
        <v>35</v>
      </c>
      <c r="E49" s="117" t="s">
        <v>77</v>
      </c>
      <c r="F49" s="79" t="s">
        <v>69</v>
      </c>
      <c r="G49" s="119">
        <f t="shared" si="12"/>
        <v>0</v>
      </c>
      <c r="H49" s="122" t="s">
        <v>35</v>
      </c>
      <c r="I49" s="120" t="s">
        <v>35</v>
      </c>
      <c r="J49" s="121">
        <f t="shared" si="8"/>
        <v>0</v>
      </c>
      <c r="K49" s="122" t="s">
        <v>35</v>
      </c>
      <c r="L49" s="120" t="s">
        <v>35</v>
      </c>
      <c r="M49" s="119">
        <f t="shared" si="10"/>
        <v>0</v>
      </c>
      <c r="N49" s="122" t="s">
        <v>35</v>
      </c>
      <c r="O49" s="120" t="s">
        <v>35</v>
      </c>
      <c r="P49" s="121">
        <f t="shared" si="11"/>
        <v>0</v>
      </c>
      <c r="Q49" s="122" t="s">
        <v>35</v>
      </c>
      <c r="R49" s="864" t="s">
        <v>35</v>
      </c>
      <c r="S49" s="121">
        <f t="shared" si="9"/>
        <v>0</v>
      </c>
      <c r="T49" s="122" t="s">
        <v>35</v>
      </c>
      <c r="U49" s="120" t="s">
        <v>35</v>
      </c>
      <c r="V49" s="865" t="s">
        <v>35</v>
      </c>
      <c r="W49" s="122" t="s">
        <v>35</v>
      </c>
      <c r="X49" s="122" t="s">
        <v>35</v>
      </c>
      <c r="Y49" s="866" t="s">
        <v>35</v>
      </c>
      <c r="Z49" s="867" t="s">
        <v>35</v>
      </c>
      <c r="AA49" s="105" t="s">
        <v>35</v>
      </c>
      <c r="AB49" s="105" t="s">
        <v>35</v>
      </c>
      <c r="AC49" s="106" t="s">
        <v>35</v>
      </c>
      <c r="AD49" s="868" t="s">
        <v>35</v>
      </c>
      <c r="AE49" s="105" t="s">
        <v>35</v>
      </c>
      <c r="AF49" s="105" t="s">
        <v>35</v>
      </c>
      <c r="AG49" s="106" t="s">
        <v>35</v>
      </c>
    </row>
    <row r="50" spans="1:33" s="135" customFormat="1" ht="29.25" thickBot="1">
      <c r="A50" s="123"/>
      <c r="B50" s="124"/>
      <c r="C50" s="125"/>
      <c r="D50" s="126"/>
      <c r="E50" s="127" t="s">
        <v>78</v>
      </c>
      <c r="F50" s="128" t="s">
        <v>79</v>
      </c>
      <c r="G50" s="129">
        <f aca="true" t="shared" si="13" ref="G50:U50">SUM(G51:G65)</f>
        <v>90580.20000000001</v>
      </c>
      <c r="H50" s="130">
        <f t="shared" si="13"/>
        <v>46278.1</v>
      </c>
      <c r="I50" s="131">
        <f t="shared" si="13"/>
        <v>44302.100000000006</v>
      </c>
      <c r="J50" s="132">
        <f t="shared" si="13"/>
        <v>16180.3</v>
      </c>
      <c r="K50" s="133">
        <f t="shared" si="13"/>
        <v>9639.9</v>
      </c>
      <c r="L50" s="134">
        <f t="shared" si="13"/>
        <v>6540.4</v>
      </c>
      <c r="M50" s="132">
        <f t="shared" si="13"/>
        <v>37686.66</v>
      </c>
      <c r="N50" s="133">
        <f t="shared" si="13"/>
        <v>22351</v>
      </c>
      <c r="O50" s="134">
        <f t="shared" si="13"/>
        <v>15335.66</v>
      </c>
      <c r="P50" s="132">
        <f t="shared" si="13"/>
        <v>63464.5</v>
      </c>
      <c r="Q50" s="133">
        <f t="shared" si="13"/>
        <v>33428.6</v>
      </c>
      <c r="R50" s="1008">
        <f t="shared" si="13"/>
        <v>30035.899999999998</v>
      </c>
      <c r="S50" s="132">
        <f t="shared" si="13"/>
        <v>0</v>
      </c>
      <c r="T50" s="133">
        <f t="shared" si="13"/>
        <v>0</v>
      </c>
      <c r="U50" s="134">
        <f t="shared" si="13"/>
        <v>0</v>
      </c>
      <c r="V50" s="869" t="s">
        <v>35</v>
      </c>
      <c r="W50" s="870" t="s">
        <v>35</v>
      </c>
      <c r="X50" s="870" t="s">
        <v>35</v>
      </c>
      <c r="Y50" s="871" t="s">
        <v>35</v>
      </c>
      <c r="Z50" s="1040">
        <f>J50-G50</f>
        <v>-74399.90000000001</v>
      </c>
      <c r="AA50" s="1041">
        <f>M50-G50</f>
        <v>-52893.54000000001</v>
      </c>
      <c r="AB50" s="1041">
        <f>P50-G50</f>
        <v>-27115.70000000001</v>
      </c>
      <c r="AC50" s="872">
        <f>S50-G50</f>
        <v>-90580.20000000001</v>
      </c>
      <c r="AD50" s="873">
        <f>IF(G50&gt;0,ROUND((J50/G50),3),0)</f>
        <v>0.179</v>
      </c>
      <c r="AE50" s="874">
        <f>IF(G50&gt;0,ROUND((M50/G50),3),0)</f>
        <v>0.416</v>
      </c>
      <c r="AF50" s="874">
        <f>IF(G50&gt;0,ROUND((P50/G50),3),0)</f>
        <v>0.701</v>
      </c>
      <c r="AG50" s="875">
        <f>IF(G50&gt;0,ROUND((S50/G50),3),0)</f>
        <v>0</v>
      </c>
    </row>
    <row r="51" spans="1:33" ht="18.75">
      <c r="A51" s="136"/>
      <c r="B51" s="137" t="s">
        <v>80</v>
      </c>
      <c r="C51" s="138" t="s">
        <v>35</v>
      </c>
      <c r="D51" s="138" t="s">
        <v>35</v>
      </c>
      <c r="E51" s="139" t="s">
        <v>81</v>
      </c>
      <c r="F51" s="140" t="s">
        <v>79</v>
      </c>
      <c r="G51" s="141">
        <f aca="true" t="shared" si="14" ref="G51:G56">H51+I51</f>
        <v>61158.6</v>
      </c>
      <c r="H51" s="142">
        <f>H69+H72+H372+H377+H378+H379</f>
        <v>46278.1</v>
      </c>
      <c r="I51" s="143">
        <f>I69+I72+I372+I377+I378+I379</f>
        <v>14880.5</v>
      </c>
      <c r="J51" s="141">
        <f aca="true" t="shared" si="15" ref="J51:J56">K51+L51</f>
        <v>13194.9</v>
      </c>
      <c r="K51" s="142">
        <f>K69+K72+K372+K377+K378+K379</f>
        <v>9639.9</v>
      </c>
      <c r="L51" s="143">
        <f>L69+L72+L372+L377+L378+L379</f>
        <v>3555</v>
      </c>
      <c r="M51" s="141">
        <f aca="true" t="shared" si="16" ref="M51:M56">N51+O51</f>
        <v>29566.5</v>
      </c>
      <c r="N51" s="142">
        <f>N69+N72+N372+N377+N378+N379</f>
        <v>22351</v>
      </c>
      <c r="O51" s="143">
        <f>O69+O72+O372+O377+O378+O379</f>
        <v>7215.5</v>
      </c>
      <c r="P51" s="141">
        <f aca="true" t="shared" si="17" ref="P51:P56">Q51+R51</f>
        <v>43329.899999999994</v>
      </c>
      <c r="Q51" s="142">
        <f>Q69+Q72+Q372+Q377+Q378+Q379</f>
        <v>33428.6</v>
      </c>
      <c r="R51" s="1009">
        <f>R69+R72+R372+R377+R378+R379</f>
        <v>9901.3</v>
      </c>
      <c r="S51" s="141">
        <f aca="true" t="shared" si="18" ref="S51:S56">T51+U51</f>
        <v>0</v>
      </c>
      <c r="T51" s="142">
        <f>T69+T72+T372+T377+T378+T379</f>
        <v>0</v>
      </c>
      <c r="U51" s="143">
        <f>U69+U72+U372+U377+U378+U379</f>
        <v>0</v>
      </c>
      <c r="V51" s="1057" t="s">
        <v>35</v>
      </c>
      <c r="W51" s="1058" t="s">
        <v>35</v>
      </c>
      <c r="X51" s="1058" t="s">
        <v>35</v>
      </c>
      <c r="Y51" s="1059" t="s">
        <v>35</v>
      </c>
      <c r="Z51" s="876">
        <f>J51-G51</f>
        <v>-47963.7</v>
      </c>
      <c r="AA51" s="877">
        <f>M51-G51</f>
        <v>-31592.1</v>
      </c>
      <c r="AB51" s="878">
        <f>P51-G51</f>
        <v>-17828.700000000004</v>
      </c>
      <c r="AC51" s="879">
        <f>S51-G51</f>
        <v>-61158.6</v>
      </c>
      <c r="AD51" s="847">
        <f>IF(G51&gt;0,ROUND((J51/G51),3),0)</f>
        <v>0.216</v>
      </c>
      <c r="AE51" s="848">
        <f>IF(G51&gt;0,ROUND((M51/G51),3),0)</f>
        <v>0.483</v>
      </c>
      <c r="AF51" s="848">
        <f>IF(G51&gt;0,ROUND((P51/G51),3),0)</f>
        <v>0.708</v>
      </c>
      <c r="AG51" s="849">
        <f>IF(G51&gt;0,ROUND((S51/G51),3),0)</f>
        <v>0</v>
      </c>
    </row>
    <row r="52" spans="1:33" s="23" customFormat="1" ht="18.75">
      <c r="A52" s="136"/>
      <c r="B52" s="146" t="s">
        <v>80</v>
      </c>
      <c r="C52" s="77" t="s">
        <v>35</v>
      </c>
      <c r="D52" s="77" t="s">
        <v>35</v>
      </c>
      <c r="E52" s="147" t="s">
        <v>82</v>
      </c>
      <c r="F52" s="148" t="s">
        <v>79</v>
      </c>
      <c r="G52" s="111">
        <f t="shared" si="14"/>
        <v>30</v>
      </c>
      <c r="H52" s="144">
        <f>H366</f>
        <v>0</v>
      </c>
      <c r="I52" s="149">
        <f>I366</f>
        <v>30</v>
      </c>
      <c r="J52" s="111">
        <f t="shared" si="15"/>
        <v>0</v>
      </c>
      <c r="K52" s="144">
        <f>K366</f>
        <v>0</v>
      </c>
      <c r="L52" s="149">
        <f>L366</f>
        <v>0</v>
      </c>
      <c r="M52" s="111">
        <f t="shared" si="16"/>
        <v>11.2</v>
      </c>
      <c r="N52" s="144">
        <f>N366</f>
        <v>0</v>
      </c>
      <c r="O52" s="149">
        <f>O366</f>
        <v>11.2</v>
      </c>
      <c r="P52" s="111">
        <f t="shared" si="17"/>
        <v>11.2</v>
      </c>
      <c r="Q52" s="144">
        <f>Q366</f>
        <v>0</v>
      </c>
      <c r="R52" s="1010">
        <f>R366</f>
        <v>11.2</v>
      </c>
      <c r="S52" s="111">
        <f t="shared" si="18"/>
        <v>0</v>
      </c>
      <c r="T52" s="144">
        <f>T366</f>
        <v>0</v>
      </c>
      <c r="U52" s="149">
        <f>U366</f>
        <v>0</v>
      </c>
      <c r="V52" s="1057" t="s">
        <v>35</v>
      </c>
      <c r="W52" s="1058" t="s">
        <v>35</v>
      </c>
      <c r="X52" s="1058" t="s">
        <v>35</v>
      </c>
      <c r="Y52" s="1059" t="s">
        <v>35</v>
      </c>
      <c r="Z52" s="880">
        <f aca="true" t="shared" si="19" ref="Z52:Z65">J52-G52</f>
        <v>-30</v>
      </c>
      <c r="AA52" s="881">
        <f aca="true" t="shared" si="20" ref="AA52:AA65">M52-G52</f>
        <v>-18.8</v>
      </c>
      <c r="AB52" s="882">
        <f aca="true" t="shared" si="21" ref="AB52:AB65">P52-G52</f>
        <v>-18.8</v>
      </c>
      <c r="AC52" s="883">
        <f aca="true" t="shared" si="22" ref="AC52:AC65">S52-G52</f>
        <v>-30</v>
      </c>
      <c r="AD52" s="857">
        <f aca="true" t="shared" si="23" ref="AD52:AD65">IF(G52&gt;0,ROUND((J52/G52),3),0)</f>
        <v>0</v>
      </c>
      <c r="AE52" s="145">
        <f aca="true" t="shared" si="24" ref="AE52:AE65">IF(G52&gt;0,ROUND((M52/G52),3),0)</f>
        <v>0.373</v>
      </c>
      <c r="AF52" s="145">
        <f aca="true" t="shared" si="25" ref="AF52:AF65">IF(G52&gt;0,ROUND((P52/G52),3),0)</f>
        <v>0.373</v>
      </c>
      <c r="AG52" s="858">
        <f aca="true" t="shared" si="26" ref="AG52:AG65">IF(G52&gt;0,ROUND((S52/G52),3),0)</f>
        <v>0</v>
      </c>
    </row>
    <row r="53" spans="1:33" ht="18.75">
      <c r="A53" s="136"/>
      <c r="B53" s="146" t="s">
        <v>44</v>
      </c>
      <c r="C53" s="77" t="s">
        <v>35</v>
      </c>
      <c r="D53" s="77" t="s">
        <v>35</v>
      </c>
      <c r="E53" s="150" t="s">
        <v>83</v>
      </c>
      <c r="F53" s="148" t="s">
        <v>79</v>
      </c>
      <c r="G53" s="111">
        <f t="shared" si="14"/>
        <v>110</v>
      </c>
      <c r="H53" s="144">
        <f>H94+H97+H246+H252+H253+H256+H265+H477+H480+H497+H503+H510+H512+H513</f>
        <v>0</v>
      </c>
      <c r="I53" s="149">
        <f>I94+I97+I246+I252+I253+I256+I265+I477+I480+I497+I503+I510+I512+I513</f>
        <v>110</v>
      </c>
      <c r="J53" s="111">
        <f t="shared" si="15"/>
        <v>38.5</v>
      </c>
      <c r="K53" s="144">
        <f>K94+K97+K246+K252+K253+K256+K265+K477+K480+K497+K503+K510+K512+K513</f>
        <v>0</v>
      </c>
      <c r="L53" s="149">
        <f>L94+L97+L246+L252+L253+L256+L265+L477+L480+L497+L503+L510+L512+L513</f>
        <v>38.5</v>
      </c>
      <c r="M53" s="111">
        <f t="shared" si="16"/>
        <v>81.9</v>
      </c>
      <c r="N53" s="144">
        <f>N94+N97+N246+N252+N253+N256+N265+N477+N480+N497+N503+N510+N512+N513</f>
        <v>0</v>
      </c>
      <c r="O53" s="149">
        <f>O94+O97+O246+O252+O253+O256+O265+O477+O480+O497+O503+O510+O512+O513</f>
        <v>81.9</v>
      </c>
      <c r="P53" s="111">
        <f t="shared" si="17"/>
        <v>305.29999999999995</v>
      </c>
      <c r="Q53" s="144">
        <f>Q94+Q97+Q246+Q252+Q253+Q256+Q265+Q477+Q480+Q497+Q503+Q510+Q512+Q513</f>
        <v>0</v>
      </c>
      <c r="R53" s="1010">
        <f>R94+R97+R246+R252+R253+R256+R265+R477+R480+R497+R503+R510+R512+R513</f>
        <v>305.29999999999995</v>
      </c>
      <c r="S53" s="111">
        <f t="shared" si="18"/>
        <v>0</v>
      </c>
      <c r="T53" s="144">
        <f>T94+T97+T246+T252+T253+T256+T265+T477+T480+T497+T503+T510+T512+T513</f>
        <v>0</v>
      </c>
      <c r="U53" s="149">
        <f>U94+U97+U246+U252+U253+U256+U265+U477+U480+U497+U503+U510+U512+U513</f>
        <v>0</v>
      </c>
      <c r="V53" s="1057" t="s">
        <v>35</v>
      </c>
      <c r="W53" s="1058" t="s">
        <v>35</v>
      </c>
      <c r="X53" s="1058" t="s">
        <v>35</v>
      </c>
      <c r="Y53" s="1059" t="s">
        <v>35</v>
      </c>
      <c r="Z53" s="880">
        <f t="shared" si="19"/>
        <v>-71.5</v>
      </c>
      <c r="AA53" s="881">
        <f t="shared" si="20"/>
        <v>-28.099999999999994</v>
      </c>
      <c r="AB53" s="882">
        <f t="shared" si="21"/>
        <v>195.29999999999995</v>
      </c>
      <c r="AC53" s="883">
        <f t="shared" si="22"/>
        <v>-110</v>
      </c>
      <c r="AD53" s="857">
        <f t="shared" si="23"/>
        <v>0.35</v>
      </c>
      <c r="AE53" s="145">
        <f t="shared" si="24"/>
        <v>0.745</v>
      </c>
      <c r="AF53" s="145">
        <f t="shared" si="25"/>
        <v>2.775</v>
      </c>
      <c r="AG53" s="858">
        <f t="shared" si="26"/>
        <v>0</v>
      </c>
    </row>
    <row r="54" spans="1:33" ht="18.75">
      <c r="A54" s="136"/>
      <c r="B54" s="146" t="s">
        <v>50</v>
      </c>
      <c r="C54" s="77" t="s">
        <v>35</v>
      </c>
      <c r="D54" s="77" t="s">
        <v>35</v>
      </c>
      <c r="E54" s="150" t="s">
        <v>84</v>
      </c>
      <c r="F54" s="148" t="s">
        <v>79</v>
      </c>
      <c r="G54" s="111">
        <f t="shared" si="14"/>
        <v>4623.2</v>
      </c>
      <c r="H54" s="144">
        <f>H163+H170+H201+H269+H439+H462</f>
        <v>0</v>
      </c>
      <c r="I54" s="149">
        <f>I163+I170+I201+I269+I439+I462</f>
        <v>4623.2</v>
      </c>
      <c r="J54" s="111">
        <f t="shared" si="15"/>
        <v>586.2</v>
      </c>
      <c r="K54" s="144">
        <f>K163+K170+K201+K269+K439+K462</f>
        <v>0</v>
      </c>
      <c r="L54" s="149">
        <f>L163+L170+L201+L269+L439+L462</f>
        <v>586.2</v>
      </c>
      <c r="M54" s="111">
        <f t="shared" si="16"/>
        <v>2139.4</v>
      </c>
      <c r="N54" s="144">
        <f>N163+N170+N201+N269+N439+N462</f>
        <v>0</v>
      </c>
      <c r="O54" s="149">
        <f>O163+O170+O201+O269+O439+O462</f>
        <v>2139.4</v>
      </c>
      <c r="P54" s="111">
        <f t="shared" si="17"/>
        <v>3096.3</v>
      </c>
      <c r="Q54" s="144">
        <f>Q163+Q170+Q201+Q269+Q439+Q462</f>
        <v>0</v>
      </c>
      <c r="R54" s="1010">
        <f>R163+R170+R201+R269+R439+R462</f>
        <v>3096.3</v>
      </c>
      <c r="S54" s="111">
        <f t="shared" si="18"/>
        <v>0</v>
      </c>
      <c r="T54" s="144">
        <f>T163+T170+T201+T269+T439+T462</f>
        <v>0</v>
      </c>
      <c r="U54" s="149">
        <f>U163+U170+U201+U269+U439+U462</f>
        <v>0</v>
      </c>
      <c r="V54" s="1057" t="s">
        <v>35</v>
      </c>
      <c r="W54" s="1058" t="s">
        <v>35</v>
      </c>
      <c r="X54" s="1058" t="s">
        <v>35</v>
      </c>
      <c r="Y54" s="1059" t="s">
        <v>35</v>
      </c>
      <c r="Z54" s="880">
        <f t="shared" si="19"/>
        <v>-4037</v>
      </c>
      <c r="AA54" s="881">
        <f t="shared" si="20"/>
        <v>-2483.7999999999997</v>
      </c>
      <c r="AB54" s="882">
        <f t="shared" si="21"/>
        <v>-1526.8999999999996</v>
      </c>
      <c r="AC54" s="883">
        <f t="shared" si="22"/>
        <v>-4623.2</v>
      </c>
      <c r="AD54" s="857">
        <f t="shared" si="23"/>
        <v>0.127</v>
      </c>
      <c r="AE54" s="145">
        <f t="shared" si="24"/>
        <v>0.463</v>
      </c>
      <c r="AF54" s="145">
        <f t="shared" si="25"/>
        <v>0.67</v>
      </c>
      <c r="AG54" s="858">
        <f t="shared" si="26"/>
        <v>0</v>
      </c>
    </row>
    <row r="55" spans="1:33" ht="26.25" thickBot="1">
      <c r="A55" s="136"/>
      <c r="B55" s="884" t="s">
        <v>80</v>
      </c>
      <c r="C55" s="885" t="s">
        <v>35</v>
      </c>
      <c r="D55" s="886" t="s">
        <v>35</v>
      </c>
      <c r="E55" s="887" t="s">
        <v>85</v>
      </c>
      <c r="F55" s="888" t="s">
        <v>79</v>
      </c>
      <c r="G55" s="889">
        <f t="shared" si="14"/>
        <v>24578.4</v>
      </c>
      <c r="H55" s="890">
        <f>H75+H78+H81+H84+H85+H88+H100+H113+H157+H160+H177+H178+H191+H198+H202+H215+H250+H251+H259+H266+H272+H275+H276+H277+H307+H310+H311+H321+H324+H327+H330+H331+H333+H382+H383+H384+H385+H386+H392+H395+H398+H411+H414+H417+H420+H430+H433+H436+H475</f>
        <v>0</v>
      </c>
      <c r="I55" s="891">
        <f>I75+I78+I81+I84+I85+I88+I100+I113+I157+I160+I177+I178+I191+I198+I202+I215+I250+I251+I259+I266+I272+I275+I276+I277+I307+I310+I311+I321+I324+I327+I330+I331+I333+I382+I383+I384+I385+I386+I392+I395+I398+I411+I414+I417+I420+I430+I433+I436+I475</f>
        <v>24578.4</v>
      </c>
      <c r="J55" s="889">
        <f t="shared" si="15"/>
        <v>2360.7</v>
      </c>
      <c r="K55" s="890">
        <f>K75+K78+K81+K84+K85+K88+K100+K113+K157+K160+K177+K178+K191+K198+K202+K215+K250+K251+K259+K266+K272+K275+K276+K277+K307+K310+K311+K321+K324+K327+K330+K331+K333+K382+K383+K384+K385+K386+K392+K395+K398+K411+K414+K417+K420+K430+K433+K436+K475</f>
        <v>0</v>
      </c>
      <c r="L55" s="891">
        <f>L75+L78+L81+L84+L85+L88+L100+L113+L157+L160+L177+L178+L191+L198+L202+L215+L250+L251+L259+L266+L272+L275+L276+L277+L307+L310+L311+L321+L324+L327+L330+L331+L333+L382+L383+L384+L385+L386+L392+L395+L398+L411+L414+L417+L420+L430+L433+L436+L475</f>
        <v>2360.7</v>
      </c>
      <c r="M55" s="889">
        <f t="shared" si="16"/>
        <v>5887.660000000001</v>
      </c>
      <c r="N55" s="890">
        <f>N75+N78+N81+N84+N85+N88+N100+N113+N157+N160+N177+N178+N191+N198+N202+N215+N250+N251+N259+N266+N272+N275+N276+N277+N307+N310+N311+N321+N324+N327+N330+N331+N333+N382+N383+N384+N385+N386+N392+N395+N398+N411+N414+N417+N420+N430+N433+N436+N475</f>
        <v>0</v>
      </c>
      <c r="O55" s="891">
        <f>O75+O78+O81+O84+O85+O88+O100+O113+O157+O160+O177+O178+O191+O198+O202+O215+O250+O251+O259+O266+O272+O275+O276+O277+O307+O310+O311+O321+O324+O327+O330+O331+O333+O382+O383+O384+O385+O386+O392+O395+O398+O411+O414+O417+O420+O430+O433+O436+O475</f>
        <v>5887.660000000001</v>
      </c>
      <c r="P55" s="889">
        <f t="shared" si="17"/>
        <v>16721.8</v>
      </c>
      <c r="Q55" s="890">
        <f>Q75+Q78+Q81+Q84+Q85+Q88+Q100+Q113+Q157+Q160+Q177+Q178+Q191+Q198+Q202+Q215+Q250+Q251+Q259+Q266+Q272+Q275+Q276+Q277+Q307+Q310+Q311+Q321+Q324+Q327+Q330+Q331+Q333+Q382+Q383+Q384+Q385+Q386+Q392+Q395+Q398+Q411+Q414+Q417+Q420+Q430+Q433+Q436+Q475</f>
        <v>0</v>
      </c>
      <c r="R55" s="1024">
        <f>R75+R78+R81+R84+R85+R88+R100+R113+R157+R160+R177+R178+R191+R198+R202+R215+R250+R251+R259+R266+R272+R275+R276+R277+R307+R310+R311+R321+R324+R327+R330+R331+R333+R382+R383+R384+R385+R386+R392+R395+R398+R411+R414+R417+R420+R430+R433+R436+R475</f>
        <v>16721.8</v>
      </c>
      <c r="S55" s="889">
        <f t="shared" si="18"/>
        <v>0</v>
      </c>
      <c r="T55" s="890">
        <f>T75+T78+T81+T84+T85+T88+T100+T113+T157+T160+T177+T178+T191+T198+T202+T215+T250+T251+T259+T266+T272+T275+T276+T277+T307+T310+T311+T321+T324+T327+T330+T331+T333+T382+T383+T384+T385+T386+T392+T395+T398+T411+T414+T417+T420+T430+T433+T436+T475</f>
        <v>0</v>
      </c>
      <c r="U55" s="891">
        <f>U75+U78+U81+U84+U85+U88+U100+U113+U157+U160+U177+U178+U191+U198+U202+U215+U250+U251+U259+U266+U272+U275+U276+U277+U307+U310+U311+U321+U324+U327+U330+U331+U333+U382+U383+U384+U385+U386+U392+U395+U398+U411+U414+U417+U420+U430+U433+U436+U475</f>
        <v>0</v>
      </c>
      <c r="V55" s="1060" t="s">
        <v>35</v>
      </c>
      <c r="W55" s="1061" t="s">
        <v>35</v>
      </c>
      <c r="X55" s="1061" t="s">
        <v>35</v>
      </c>
      <c r="Y55" s="1062" t="s">
        <v>35</v>
      </c>
      <c r="Z55" s="892">
        <f t="shared" si="19"/>
        <v>-22217.7</v>
      </c>
      <c r="AA55" s="893">
        <f t="shared" si="20"/>
        <v>-18690.74</v>
      </c>
      <c r="AB55" s="894">
        <f t="shared" si="21"/>
        <v>-7856.600000000002</v>
      </c>
      <c r="AC55" s="895">
        <f t="shared" si="22"/>
        <v>-24578.4</v>
      </c>
      <c r="AD55" s="896">
        <f t="shared" si="23"/>
        <v>0.096</v>
      </c>
      <c r="AE55" s="897">
        <f t="shared" si="24"/>
        <v>0.24</v>
      </c>
      <c r="AF55" s="897">
        <f t="shared" si="25"/>
        <v>0.68</v>
      </c>
      <c r="AG55" s="898">
        <f t="shared" si="26"/>
        <v>0</v>
      </c>
    </row>
    <row r="56" spans="2:33" s="152" customFormat="1" ht="25.5" customHeight="1" thickTop="1">
      <c r="B56" s="899" t="s">
        <v>44</v>
      </c>
      <c r="C56" s="1311" t="s">
        <v>86</v>
      </c>
      <c r="D56" s="1312"/>
      <c r="E56" s="900" t="s">
        <v>87</v>
      </c>
      <c r="F56" s="901" t="s">
        <v>79</v>
      </c>
      <c r="G56" s="902">
        <f t="shared" si="14"/>
        <v>80</v>
      </c>
      <c r="H56" s="903">
        <f>H91+H264+H424+H505</f>
        <v>0</v>
      </c>
      <c r="I56" s="903">
        <f>I91+I264+I424+I505</f>
        <v>80</v>
      </c>
      <c r="J56" s="902">
        <f t="shared" si="15"/>
        <v>0</v>
      </c>
      <c r="K56" s="903">
        <f>K91+K264+K424+K505</f>
        <v>0</v>
      </c>
      <c r="L56" s="903">
        <f>L91+L264+L424+L505</f>
        <v>0</v>
      </c>
      <c r="M56" s="902">
        <f t="shared" si="16"/>
        <v>0</v>
      </c>
      <c r="N56" s="903">
        <f>N91+N264+N424+N505</f>
        <v>0</v>
      </c>
      <c r="O56" s="903">
        <f>O91+O264+O424+O505</f>
        <v>0</v>
      </c>
      <c r="P56" s="902">
        <f t="shared" si="17"/>
        <v>0</v>
      </c>
      <c r="Q56" s="903">
        <f>Q91+Q264+Q424+Q505</f>
        <v>0</v>
      </c>
      <c r="R56" s="1023">
        <f>R91+R264+R424+R505</f>
        <v>0</v>
      </c>
      <c r="S56" s="902">
        <f t="shared" si="18"/>
        <v>0</v>
      </c>
      <c r="T56" s="903">
        <f>T91+T264+T424+T505</f>
        <v>0</v>
      </c>
      <c r="U56" s="904">
        <f>U91+U264+U424+U505</f>
        <v>0</v>
      </c>
      <c r="V56" s="1063" t="s">
        <v>35</v>
      </c>
      <c r="W56" s="1064" t="s">
        <v>35</v>
      </c>
      <c r="X56" s="1064" t="s">
        <v>35</v>
      </c>
      <c r="Y56" s="1065" t="s">
        <v>35</v>
      </c>
      <c r="Z56" s="876">
        <f t="shared" si="19"/>
        <v>-80</v>
      </c>
      <c r="AA56" s="877">
        <f t="shared" si="20"/>
        <v>-80</v>
      </c>
      <c r="AB56" s="878">
        <f t="shared" si="21"/>
        <v>-80</v>
      </c>
      <c r="AC56" s="879">
        <f t="shared" si="22"/>
        <v>-80</v>
      </c>
      <c r="AD56" s="847">
        <f t="shared" si="23"/>
        <v>0</v>
      </c>
      <c r="AE56" s="848">
        <f t="shared" si="24"/>
        <v>0</v>
      </c>
      <c r="AF56" s="848">
        <f t="shared" si="25"/>
        <v>0</v>
      </c>
      <c r="AG56" s="849">
        <f>IF(G56&gt;0,ROUND((S56/G56),3),0)</f>
        <v>0</v>
      </c>
    </row>
    <row r="57" spans="2:33" s="152" customFormat="1" ht="25.5">
      <c r="B57" s="146" t="s">
        <v>44</v>
      </c>
      <c r="C57" s="1311"/>
      <c r="D57" s="1312"/>
      <c r="E57" s="151" t="s">
        <v>88</v>
      </c>
      <c r="F57" s="148" t="s">
        <v>79</v>
      </c>
      <c r="G57" s="111">
        <f aca="true" t="shared" si="27" ref="G57:G64">H57+I57</f>
        <v>0</v>
      </c>
      <c r="H57" s="144">
        <f>H129+H408+H455+H485+H501</f>
        <v>0</v>
      </c>
      <c r="I57" s="149">
        <f>I129+I408+I455+I485+I501</f>
        <v>0</v>
      </c>
      <c r="J57" s="111">
        <f aca="true" t="shared" si="28" ref="J57:J65">K57+L57</f>
        <v>0</v>
      </c>
      <c r="K57" s="144">
        <f>K129+K408+K455+K485+K501</f>
        <v>0</v>
      </c>
      <c r="L57" s="149">
        <f>L129+L408+L455+L485+L501</f>
        <v>0</v>
      </c>
      <c r="M57" s="111">
        <f aca="true" t="shared" si="29" ref="M57:M65">N57+O57</f>
        <v>0</v>
      </c>
      <c r="N57" s="144">
        <f>N129+N408+N455+N485+N501</f>
        <v>0</v>
      </c>
      <c r="O57" s="149">
        <f>O129+O408+O455+O485+O501</f>
        <v>0</v>
      </c>
      <c r="P57" s="111">
        <f aca="true" t="shared" si="30" ref="P57:P65">Q57+R57</f>
        <v>0</v>
      </c>
      <c r="Q57" s="144">
        <f>Q129+Q408+Q455+Q485+Q501</f>
        <v>0</v>
      </c>
      <c r="R57" s="1010">
        <f>R129+R408+R455+R485+R501</f>
        <v>0</v>
      </c>
      <c r="S57" s="111">
        <f aca="true" t="shared" si="31" ref="S57:S65">T57+U57</f>
        <v>0</v>
      </c>
      <c r="T57" s="144">
        <f>T129+T408+T455+T485+T501</f>
        <v>0</v>
      </c>
      <c r="U57" s="149">
        <f>U129+U408+U455+U485+U501</f>
        <v>0</v>
      </c>
      <c r="V57" s="1057" t="s">
        <v>35</v>
      </c>
      <c r="W57" s="1058" t="s">
        <v>35</v>
      </c>
      <c r="X57" s="1058" t="s">
        <v>35</v>
      </c>
      <c r="Y57" s="1059" t="s">
        <v>35</v>
      </c>
      <c r="Z57" s="880">
        <f t="shared" si="19"/>
        <v>0</v>
      </c>
      <c r="AA57" s="881">
        <f t="shared" si="20"/>
        <v>0</v>
      </c>
      <c r="AB57" s="882">
        <f t="shared" si="21"/>
        <v>0</v>
      </c>
      <c r="AC57" s="883">
        <f t="shared" si="22"/>
        <v>0</v>
      </c>
      <c r="AD57" s="857">
        <f t="shared" si="23"/>
        <v>0</v>
      </c>
      <c r="AE57" s="145">
        <f t="shared" si="24"/>
        <v>0</v>
      </c>
      <c r="AF57" s="145">
        <f t="shared" si="25"/>
        <v>0</v>
      </c>
      <c r="AG57" s="858">
        <f t="shared" si="26"/>
        <v>0</v>
      </c>
    </row>
    <row r="58" spans="2:33" s="152" customFormat="1" ht="15" customHeight="1" thickBot="1">
      <c r="B58" s="884" t="s">
        <v>44</v>
      </c>
      <c r="C58" s="1313"/>
      <c r="D58" s="1314"/>
      <c r="E58" s="887" t="s">
        <v>89</v>
      </c>
      <c r="F58" s="888" t="s">
        <v>79</v>
      </c>
      <c r="G58" s="889">
        <f t="shared" si="27"/>
        <v>0</v>
      </c>
      <c r="H58" s="890">
        <f>H263+H427+H483+H499</f>
        <v>0</v>
      </c>
      <c r="I58" s="891">
        <f>I263+I427+I483+I499</f>
        <v>0</v>
      </c>
      <c r="J58" s="889">
        <f t="shared" si="28"/>
        <v>0</v>
      </c>
      <c r="K58" s="890">
        <f>K263+K427+K483+K499</f>
        <v>0</v>
      </c>
      <c r="L58" s="891">
        <f>L263+L427+L483+L499</f>
        <v>0</v>
      </c>
      <c r="M58" s="889">
        <f t="shared" si="29"/>
        <v>0</v>
      </c>
      <c r="N58" s="890">
        <f>N263+N427+N483+N499</f>
        <v>0</v>
      </c>
      <c r="O58" s="891">
        <f>O263+O427+O483+O499</f>
        <v>0</v>
      </c>
      <c r="P58" s="889">
        <f t="shared" si="30"/>
        <v>0</v>
      </c>
      <c r="Q58" s="890">
        <f>Q263+Q427+Q483+Q499</f>
        <v>0</v>
      </c>
      <c r="R58" s="1024">
        <f>R263+R427+R483+R499</f>
        <v>0</v>
      </c>
      <c r="S58" s="889">
        <f t="shared" si="31"/>
        <v>0</v>
      </c>
      <c r="T58" s="890">
        <f>T263+T427+T483+T499</f>
        <v>0</v>
      </c>
      <c r="U58" s="891">
        <f>U263+U427+U483+U499</f>
        <v>0</v>
      </c>
      <c r="V58" s="1060" t="s">
        <v>35</v>
      </c>
      <c r="W58" s="1061" t="s">
        <v>35</v>
      </c>
      <c r="X58" s="1061" t="s">
        <v>35</v>
      </c>
      <c r="Y58" s="1062" t="s">
        <v>35</v>
      </c>
      <c r="Z58" s="892">
        <f t="shared" si="19"/>
        <v>0</v>
      </c>
      <c r="AA58" s="893">
        <f t="shared" si="20"/>
        <v>0</v>
      </c>
      <c r="AB58" s="894">
        <f t="shared" si="21"/>
        <v>0</v>
      </c>
      <c r="AC58" s="895">
        <f t="shared" si="22"/>
        <v>0</v>
      </c>
      <c r="AD58" s="896">
        <f t="shared" si="23"/>
        <v>0</v>
      </c>
      <c r="AE58" s="897">
        <f t="shared" si="24"/>
        <v>0</v>
      </c>
      <c r="AF58" s="897">
        <f t="shared" si="25"/>
        <v>0</v>
      </c>
      <c r="AG58" s="898">
        <f t="shared" si="26"/>
        <v>0</v>
      </c>
    </row>
    <row r="59" spans="2:33" s="152" customFormat="1" ht="25.5" customHeight="1" thickTop="1">
      <c r="B59" s="899" t="s">
        <v>50</v>
      </c>
      <c r="C59" s="1311" t="s">
        <v>90</v>
      </c>
      <c r="D59" s="1312"/>
      <c r="E59" s="900" t="s">
        <v>91</v>
      </c>
      <c r="F59" s="901" t="s">
        <v>79</v>
      </c>
      <c r="G59" s="902">
        <f t="shared" si="27"/>
        <v>0</v>
      </c>
      <c r="H59" s="903">
        <f>H195+H316</f>
        <v>0</v>
      </c>
      <c r="I59" s="904">
        <f>I195+I316</f>
        <v>0</v>
      </c>
      <c r="J59" s="902">
        <f t="shared" si="28"/>
        <v>0</v>
      </c>
      <c r="K59" s="903">
        <f>K195+K316</f>
        <v>0</v>
      </c>
      <c r="L59" s="904">
        <f>L195+L316</f>
        <v>0</v>
      </c>
      <c r="M59" s="902">
        <f t="shared" si="29"/>
        <v>0</v>
      </c>
      <c r="N59" s="903">
        <f>N195+N316</f>
        <v>0</v>
      </c>
      <c r="O59" s="904">
        <f>O195+O316</f>
        <v>0</v>
      </c>
      <c r="P59" s="902">
        <f t="shared" si="30"/>
        <v>0</v>
      </c>
      <c r="Q59" s="903">
        <f>Q195+Q316</f>
        <v>0</v>
      </c>
      <c r="R59" s="1023">
        <f>R195+R316</f>
        <v>0</v>
      </c>
      <c r="S59" s="902">
        <f t="shared" si="31"/>
        <v>0</v>
      </c>
      <c r="T59" s="903">
        <f>T195+T316</f>
        <v>0</v>
      </c>
      <c r="U59" s="904">
        <f>U195+U316</f>
        <v>0</v>
      </c>
      <c r="V59" s="1063" t="s">
        <v>35</v>
      </c>
      <c r="W59" s="1064" t="s">
        <v>35</v>
      </c>
      <c r="X59" s="1064" t="s">
        <v>35</v>
      </c>
      <c r="Y59" s="1065" t="s">
        <v>35</v>
      </c>
      <c r="Z59" s="876">
        <f t="shared" si="19"/>
        <v>0</v>
      </c>
      <c r="AA59" s="877">
        <f t="shared" si="20"/>
        <v>0</v>
      </c>
      <c r="AB59" s="878">
        <f t="shared" si="21"/>
        <v>0</v>
      </c>
      <c r="AC59" s="879">
        <f t="shared" si="22"/>
        <v>0</v>
      </c>
      <c r="AD59" s="847">
        <f t="shared" si="23"/>
        <v>0</v>
      </c>
      <c r="AE59" s="848">
        <f t="shared" si="24"/>
        <v>0</v>
      </c>
      <c r="AF59" s="848">
        <f t="shared" si="25"/>
        <v>0</v>
      </c>
      <c r="AG59" s="849">
        <f t="shared" si="26"/>
        <v>0</v>
      </c>
    </row>
    <row r="60" spans="2:33" ht="25.5">
      <c r="B60" s="146" t="s">
        <v>92</v>
      </c>
      <c r="C60" s="1311"/>
      <c r="D60" s="1312"/>
      <c r="E60" s="151" t="s">
        <v>93</v>
      </c>
      <c r="F60" s="148" t="s">
        <v>79</v>
      </c>
      <c r="G60" s="111">
        <f t="shared" si="27"/>
        <v>0</v>
      </c>
      <c r="H60" s="144">
        <f>H313+H314</f>
        <v>0</v>
      </c>
      <c r="I60" s="149">
        <f>I313+I314</f>
        <v>0</v>
      </c>
      <c r="J60" s="111">
        <f t="shared" si="28"/>
        <v>0</v>
      </c>
      <c r="K60" s="144">
        <f>K313+K314</f>
        <v>0</v>
      </c>
      <c r="L60" s="149">
        <f>L313+L314</f>
        <v>0</v>
      </c>
      <c r="M60" s="111">
        <f t="shared" si="29"/>
        <v>0</v>
      </c>
      <c r="N60" s="144">
        <f>N313+N314</f>
        <v>0</v>
      </c>
      <c r="O60" s="149">
        <f>O313+O314</f>
        <v>0</v>
      </c>
      <c r="P60" s="111">
        <f t="shared" si="30"/>
        <v>0</v>
      </c>
      <c r="Q60" s="144">
        <f>Q313+Q314</f>
        <v>0</v>
      </c>
      <c r="R60" s="1010">
        <f>R313+R314</f>
        <v>0</v>
      </c>
      <c r="S60" s="111">
        <f t="shared" si="31"/>
        <v>0</v>
      </c>
      <c r="T60" s="144">
        <f>T313+T314</f>
        <v>0</v>
      </c>
      <c r="U60" s="149">
        <f>U313+U314</f>
        <v>0</v>
      </c>
      <c r="V60" s="1057" t="s">
        <v>35</v>
      </c>
      <c r="W60" s="1058" t="s">
        <v>35</v>
      </c>
      <c r="X60" s="1058" t="s">
        <v>35</v>
      </c>
      <c r="Y60" s="1059" t="s">
        <v>35</v>
      </c>
      <c r="Z60" s="880">
        <f t="shared" si="19"/>
        <v>0</v>
      </c>
      <c r="AA60" s="881">
        <f t="shared" si="20"/>
        <v>0</v>
      </c>
      <c r="AB60" s="882">
        <f t="shared" si="21"/>
        <v>0</v>
      </c>
      <c r="AC60" s="883">
        <f t="shared" si="22"/>
        <v>0</v>
      </c>
      <c r="AD60" s="857">
        <f t="shared" si="23"/>
        <v>0</v>
      </c>
      <c r="AE60" s="145">
        <f t="shared" si="24"/>
        <v>0</v>
      </c>
      <c r="AF60" s="145">
        <f t="shared" si="25"/>
        <v>0</v>
      </c>
      <c r="AG60" s="858">
        <f t="shared" si="26"/>
        <v>0</v>
      </c>
    </row>
    <row r="61" spans="2:33" ht="15">
      <c r="B61" s="146" t="s">
        <v>34</v>
      </c>
      <c r="C61" s="1311"/>
      <c r="D61" s="1312"/>
      <c r="E61" s="151" t="s">
        <v>94</v>
      </c>
      <c r="F61" s="148" t="s">
        <v>79</v>
      </c>
      <c r="G61" s="111">
        <f t="shared" si="27"/>
        <v>0</v>
      </c>
      <c r="H61" s="144">
        <f>H315+H470</f>
        <v>0</v>
      </c>
      <c r="I61" s="149">
        <f>I315+I470</f>
        <v>0</v>
      </c>
      <c r="J61" s="111">
        <f t="shared" si="28"/>
        <v>0</v>
      </c>
      <c r="K61" s="144">
        <f>K315+K470</f>
        <v>0</v>
      </c>
      <c r="L61" s="149">
        <f>L315+L470</f>
        <v>0</v>
      </c>
      <c r="M61" s="111">
        <f t="shared" si="29"/>
        <v>0</v>
      </c>
      <c r="N61" s="144">
        <f>N315+N470</f>
        <v>0</v>
      </c>
      <c r="O61" s="149">
        <f>O315+O470</f>
        <v>0</v>
      </c>
      <c r="P61" s="111">
        <f t="shared" si="30"/>
        <v>0</v>
      </c>
      <c r="Q61" s="144">
        <f>Q315+Q470</f>
        <v>0</v>
      </c>
      <c r="R61" s="1010">
        <f>R315+R470</f>
        <v>0</v>
      </c>
      <c r="S61" s="111">
        <f t="shared" si="31"/>
        <v>0</v>
      </c>
      <c r="T61" s="144">
        <f>T315+T470</f>
        <v>0</v>
      </c>
      <c r="U61" s="149">
        <f>U315+U470</f>
        <v>0</v>
      </c>
      <c r="V61" s="1057" t="s">
        <v>35</v>
      </c>
      <c r="W61" s="1058" t="s">
        <v>35</v>
      </c>
      <c r="X61" s="1058" t="s">
        <v>35</v>
      </c>
      <c r="Y61" s="1059" t="s">
        <v>35</v>
      </c>
      <c r="Z61" s="880">
        <f t="shared" si="19"/>
        <v>0</v>
      </c>
      <c r="AA61" s="881">
        <f t="shared" si="20"/>
        <v>0</v>
      </c>
      <c r="AB61" s="882">
        <f t="shared" si="21"/>
        <v>0</v>
      </c>
      <c r="AC61" s="883">
        <f t="shared" si="22"/>
        <v>0</v>
      </c>
      <c r="AD61" s="857">
        <f t="shared" si="23"/>
        <v>0</v>
      </c>
      <c r="AE61" s="145">
        <f t="shared" si="24"/>
        <v>0</v>
      </c>
      <c r="AF61" s="145">
        <f t="shared" si="25"/>
        <v>0</v>
      </c>
      <c r="AG61" s="858">
        <f t="shared" si="26"/>
        <v>0</v>
      </c>
    </row>
    <row r="62" spans="2:33" ht="15">
      <c r="B62" s="146" t="s">
        <v>34</v>
      </c>
      <c r="C62" s="1311"/>
      <c r="D62" s="1312"/>
      <c r="E62" s="151" t="s">
        <v>95</v>
      </c>
      <c r="F62" s="148" t="s">
        <v>79</v>
      </c>
      <c r="G62" s="111">
        <f t="shared" si="27"/>
        <v>0</v>
      </c>
      <c r="H62" s="144">
        <f>H317+H318+H471</f>
        <v>0</v>
      </c>
      <c r="I62" s="149">
        <f>I317+I318+I471</f>
        <v>0</v>
      </c>
      <c r="J62" s="111">
        <f t="shared" si="28"/>
        <v>0</v>
      </c>
      <c r="K62" s="144">
        <f>K317+K318+K471</f>
        <v>0</v>
      </c>
      <c r="L62" s="149">
        <f>L317+L318+L471</f>
        <v>0</v>
      </c>
      <c r="M62" s="111">
        <f t="shared" si="29"/>
        <v>0</v>
      </c>
      <c r="N62" s="144">
        <f>N317+N318+N471</f>
        <v>0</v>
      </c>
      <c r="O62" s="149">
        <f>O317+O318+O471</f>
        <v>0</v>
      </c>
      <c r="P62" s="111">
        <f t="shared" si="30"/>
        <v>0</v>
      </c>
      <c r="Q62" s="144">
        <f>Q317+Q318+Q471</f>
        <v>0</v>
      </c>
      <c r="R62" s="1010">
        <f>R317+R318+R471</f>
        <v>0</v>
      </c>
      <c r="S62" s="111">
        <f t="shared" si="31"/>
        <v>0</v>
      </c>
      <c r="T62" s="144">
        <f>T317+T318+T471</f>
        <v>0</v>
      </c>
      <c r="U62" s="149">
        <f>U317+U318+U471</f>
        <v>0</v>
      </c>
      <c r="V62" s="1057" t="s">
        <v>35</v>
      </c>
      <c r="W62" s="1058" t="s">
        <v>35</v>
      </c>
      <c r="X62" s="1058" t="s">
        <v>35</v>
      </c>
      <c r="Y62" s="1059" t="s">
        <v>35</v>
      </c>
      <c r="Z62" s="880">
        <f t="shared" si="19"/>
        <v>0</v>
      </c>
      <c r="AA62" s="881">
        <f t="shared" si="20"/>
        <v>0</v>
      </c>
      <c r="AB62" s="882">
        <f t="shared" si="21"/>
        <v>0</v>
      </c>
      <c r="AC62" s="883">
        <f t="shared" si="22"/>
        <v>0</v>
      </c>
      <c r="AD62" s="857">
        <f t="shared" si="23"/>
        <v>0</v>
      </c>
      <c r="AE62" s="145">
        <f t="shared" si="24"/>
        <v>0</v>
      </c>
      <c r="AF62" s="145">
        <f t="shared" si="25"/>
        <v>0</v>
      </c>
      <c r="AG62" s="858">
        <f t="shared" si="26"/>
        <v>0</v>
      </c>
    </row>
    <row r="63" spans="2:33" ht="25.5">
      <c r="B63" s="146" t="s">
        <v>34</v>
      </c>
      <c r="C63" s="1311"/>
      <c r="D63" s="1312"/>
      <c r="E63" s="151" t="s">
        <v>96</v>
      </c>
      <c r="F63" s="148" t="s">
        <v>79</v>
      </c>
      <c r="G63" s="111">
        <f t="shared" si="27"/>
        <v>0</v>
      </c>
      <c r="H63" s="144">
        <f>H319</f>
        <v>0</v>
      </c>
      <c r="I63" s="149">
        <f>I319</f>
        <v>0</v>
      </c>
      <c r="J63" s="111">
        <f t="shared" si="28"/>
        <v>0</v>
      </c>
      <c r="K63" s="144">
        <f>K319</f>
        <v>0</v>
      </c>
      <c r="L63" s="149">
        <f>L319</f>
        <v>0</v>
      </c>
      <c r="M63" s="111">
        <f t="shared" si="29"/>
        <v>0</v>
      </c>
      <c r="N63" s="144">
        <f>N319</f>
        <v>0</v>
      </c>
      <c r="O63" s="149">
        <f>O319</f>
        <v>0</v>
      </c>
      <c r="P63" s="111">
        <f t="shared" si="30"/>
        <v>0</v>
      </c>
      <c r="Q63" s="144">
        <f>Q319</f>
        <v>0</v>
      </c>
      <c r="R63" s="1010">
        <f>R319</f>
        <v>0</v>
      </c>
      <c r="S63" s="111">
        <f t="shared" si="31"/>
        <v>0</v>
      </c>
      <c r="T63" s="144">
        <f>T319</f>
        <v>0</v>
      </c>
      <c r="U63" s="149">
        <f>U319</f>
        <v>0</v>
      </c>
      <c r="V63" s="1057" t="s">
        <v>35</v>
      </c>
      <c r="W63" s="1058" t="s">
        <v>35</v>
      </c>
      <c r="X63" s="1058" t="s">
        <v>35</v>
      </c>
      <c r="Y63" s="1059" t="s">
        <v>35</v>
      </c>
      <c r="Z63" s="880">
        <f t="shared" si="19"/>
        <v>0</v>
      </c>
      <c r="AA63" s="881">
        <f t="shared" si="20"/>
        <v>0</v>
      </c>
      <c r="AB63" s="882">
        <f>P63-G63</f>
        <v>0</v>
      </c>
      <c r="AC63" s="883">
        <f t="shared" si="22"/>
        <v>0</v>
      </c>
      <c r="AD63" s="857">
        <f t="shared" si="23"/>
        <v>0</v>
      </c>
      <c r="AE63" s="145">
        <f t="shared" si="24"/>
        <v>0</v>
      </c>
      <c r="AF63" s="145">
        <f t="shared" si="25"/>
        <v>0</v>
      </c>
      <c r="AG63" s="858">
        <f t="shared" si="26"/>
        <v>0</v>
      </c>
    </row>
    <row r="64" spans="2:33" ht="15.75" thickBot="1">
      <c r="B64" s="884" t="s">
        <v>34</v>
      </c>
      <c r="C64" s="1313"/>
      <c r="D64" s="1314"/>
      <c r="E64" s="887" t="s">
        <v>97</v>
      </c>
      <c r="F64" s="888" t="s">
        <v>79</v>
      </c>
      <c r="G64" s="889">
        <f t="shared" si="27"/>
        <v>0</v>
      </c>
      <c r="H64" s="890">
        <f>H196+H197+H320+H472</f>
        <v>0</v>
      </c>
      <c r="I64" s="891">
        <f>I196+I197+I320+I472</f>
        <v>0</v>
      </c>
      <c r="J64" s="889">
        <f t="shared" si="28"/>
        <v>0</v>
      </c>
      <c r="K64" s="890">
        <f>K196+K197+K320+K472</f>
        <v>0</v>
      </c>
      <c r="L64" s="891">
        <f>L196+L197+L320+L472</f>
        <v>0</v>
      </c>
      <c r="M64" s="889">
        <f t="shared" si="29"/>
        <v>0</v>
      </c>
      <c r="N64" s="890">
        <f>N196+N197+N320+N472</f>
        <v>0</v>
      </c>
      <c r="O64" s="891">
        <f>O196+O197+O320+O472</f>
        <v>0</v>
      </c>
      <c r="P64" s="889">
        <f t="shared" si="30"/>
        <v>0</v>
      </c>
      <c r="Q64" s="890">
        <f>Q196+Q197+Q320+Q472</f>
        <v>0</v>
      </c>
      <c r="R64" s="1024">
        <f>R196+R197+R320+R472</f>
        <v>0</v>
      </c>
      <c r="S64" s="889">
        <f t="shared" si="31"/>
        <v>0</v>
      </c>
      <c r="T64" s="890">
        <f>T196+T197+T320+T472</f>
        <v>0</v>
      </c>
      <c r="U64" s="891">
        <f>U196+U197+U320+U472</f>
        <v>0</v>
      </c>
      <c r="V64" s="1060" t="s">
        <v>35</v>
      </c>
      <c r="W64" s="1061" t="s">
        <v>35</v>
      </c>
      <c r="X64" s="1061" t="s">
        <v>35</v>
      </c>
      <c r="Y64" s="1062" t="s">
        <v>35</v>
      </c>
      <c r="Z64" s="892">
        <f t="shared" si="19"/>
        <v>0</v>
      </c>
      <c r="AA64" s="893">
        <f t="shared" si="20"/>
        <v>0</v>
      </c>
      <c r="AB64" s="894">
        <f t="shared" si="21"/>
        <v>0</v>
      </c>
      <c r="AC64" s="895">
        <f t="shared" si="22"/>
        <v>0</v>
      </c>
      <c r="AD64" s="896">
        <f t="shared" si="23"/>
        <v>0</v>
      </c>
      <c r="AE64" s="897">
        <f t="shared" si="24"/>
        <v>0</v>
      </c>
      <c r="AF64" s="897">
        <f t="shared" si="25"/>
        <v>0</v>
      </c>
      <c r="AG64" s="898">
        <f t="shared" si="26"/>
        <v>0</v>
      </c>
    </row>
    <row r="65" spans="1:33" ht="19.5" thickTop="1">
      <c r="A65" s="136"/>
      <c r="B65" s="905" t="s">
        <v>35</v>
      </c>
      <c r="C65" s="66" t="s">
        <v>35</v>
      </c>
      <c r="D65" s="66" t="s">
        <v>35</v>
      </c>
      <c r="E65" s="906" t="s">
        <v>98</v>
      </c>
      <c r="F65" s="901" t="s">
        <v>79</v>
      </c>
      <c r="G65" s="902">
        <f>H65+I65</f>
        <v>0</v>
      </c>
      <c r="H65" s="903">
        <f>H199+H322+H332+H369+H375+H380+H387+H473+H494+H508+H511</f>
        <v>0</v>
      </c>
      <c r="I65" s="904">
        <f>I199+I322+I332+I369+I375+I380+I387+I473+I494+I508+I511</f>
        <v>0</v>
      </c>
      <c r="J65" s="902">
        <f t="shared" si="28"/>
        <v>0</v>
      </c>
      <c r="K65" s="903">
        <f>K199+K322+K332+K369+K375+K380+K387+K473+K494+K508+K511</f>
        <v>0</v>
      </c>
      <c r="L65" s="904">
        <f>L199+L322+L332+L369+L375+L380+L387+L473+L494+L508+L511</f>
        <v>0</v>
      </c>
      <c r="M65" s="902">
        <f t="shared" si="29"/>
        <v>0</v>
      </c>
      <c r="N65" s="903">
        <f>N199+N322+N332+N369+N375+N380+N387+N473+N494+N508+N511</f>
        <v>0</v>
      </c>
      <c r="O65" s="904">
        <f>O199+O322+O332+O369+O375+O380+O387+O473+O494+O508+O511</f>
        <v>0</v>
      </c>
      <c r="P65" s="902">
        <f t="shared" si="30"/>
        <v>0</v>
      </c>
      <c r="Q65" s="903">
        <f>Q199+Q322+Q332+Q369+Q375+Q380+Q387+Q473+Q494+Q508+Q511</f>
        <v>0</v>
      </c>
      <c r="R65" s="1023">
        <f>R199+R322+R332+R369+R375+R380+R387+R473+R494+R508+R511</f>
        <v>0</v>
      </c>
      <c r="S65" s="902">
        <f t="shared" si="31"/>
        <v>0</v>
      </c>
      <c r="T65" s="903">
        <f>T199+T322+T332+T369+T375+T380+T387+T473+T494+T508+T511</f>
        <v>0</v>
      </c>
      <c r="U65" s="904">
        <f>U199+U322+U332+U369+U375+U380+U387+U473+U494+U508+U511</f>
        <v>0</v>
      </c>
      <c r="V65" s="1063" t="s">
        <v>35</v>
      </c>
      <c r="W65" s="1064" t="s">
        <v>35</v>
      </c>
      <c r="X65" s="1064" t="s">
        <v>35</v>
      </c>
      <c r="Y65" s="1065" t="s">
        <v>35</v>
      </c>
      <c r="Z65" s="876">
        <f t="shared" si="19"/>
        <v>0</v>
      </c>
      <c r="AA65" s="877">
        <f t="shared" si="20"/>
        <v>0</v>
      </c>
      <c r="AB65" s="878">
        <f t="shared" si="21"/>
        <v>0</v>
      </c>
      <c r="AC65" s="879">
        <f t="shared" si="22"/>
        <v>0</v>
      </c>
      <c r="AD65" s="847">
        <f t="shared" si="23"/>
        <v>0</v>
      </c>
      <c r="AE65" s="848">
        <f t="shared" si="24"/>
        <v>0</v>
      </c>
      <c r="AF65" s="848">
        <f t="shared" si="25"/>
        <v>0</v>
      </c>
      <c r="AG65" s="849">
        <f t="shared" si="26"/>
        <v>0</v>
      </c>
    </row>
    <row r="66" spans="2:33" s="153" customFormat="1" ht="12.75" thickBot="1">
      <c r="B66" s="154"/>
      <c r="C66" s="155"/>
      <c r="D66" s="156"/>
      <c r="E66" s="157" t="s">
        <v>99</v>
      </c>
      <c r="F66" s="158"/>
      <c r="G66" s="159"/>
      <c r="H66" s="160"/>
      <c r="I66" s="161"/>
      <c r="J66" s="159"/>
      <c r="K66" s="160"/>
      <c r="L66" s="161"/>
      <c r="M66" s="159"/>
      <c r="N66" s="160"/>
      <c r="O66" s="161"/>
      <c r="P66" s="159"/>
      <c r="Q66" s="160"/>
      <c r="R66" s="1011"/>
      <c r="S66" s="159"/>
      <c r="T66" s="160"/>
      <c r="U66" s="161"/>
      <c r="V66" s="907"/>
      <c r="W66" s="160"/>
      <c r="X66" s="160"/>
      <c r="Y66" s="161"/>
      <c r="Z66" s="160"/>
      <c r="AA66" s="160"/>
      <c r="AB66" s="160"/>
      <c r="AC66" s="161"/>
      <c r="AD66" s="907"/>
      <c r="AE66" s="160"/>
      <c r="AF66" s="160"/>
      <c r="AG66" s="161"/>
    </row>
    <row r="67" spans="1:34" s="171" customFormat="1" ht="24.75" thickBot="1" thickTop="1">
      <c r="A67" s="162"/>
      <c r="B67" s="163" t="s">
        <v>100</v>
      </c>
      <c r="C67" s="164">
        <v>2000</v>
      </c>
      <c r="D67" s="165"/>
      <c r="E67" s="166" t="s">
        <v>101</v>
      </c>
      <c r="F67" s="167" t="s">
        <v>79</v>
      </c>
      <c r="G67" s="168">
        <f aca="true" t="shared" si="32" ref="G67:U67">G68+G73+G370+G381</f>
        <v>89037.09999999999</v>
      </c>
      <c r="H67" s="169">
        <f t="shared" si="32"/>
        <v>46278.1</v>
      </c>
      <c r="I67" s="170">
        <f t="shared" si="32"/>
        <v>42759</v>
      </c>
      <c r="J67" s="168">
        <f t="shared" si="32"/>
        <v>16180.3</v>
      </c>
      <c r="K67" s="169">
        <f t="shared" si="32"/>
        <v>9639.9</v>
      </c>
      <c r="L67" s="170">
        <f t="shared" si="32"/>
        <v>6540.4</v>
      </c>
      <c r="M67" s="168">
        <f t="shared" si="32"/>
        <v>37642.06</v>
      </c>
      <c r="N67" s="169">
        <f t="shared" si="32"/>
        <v>22351</v>
      </c>
      <c r="O67" s="170">
        <f t="shared" si="32"/>
        <v>15291.06</v>
      </c>
      <c r="P67" s="168">
        <f t="shared" si="32"/>
        <v>62921.399999999994</v>
      </c>
      <c r="Q67" s="169">
        <f t="shared" si="32"/>
        <v>33428.6</v>
      </c>
      <c r="R67" s="1012">
        <f t="shared" si="32"/>
        <v>29492.8</v>
      </c>
      <c r="S67" s="168">
        <f t="shared" si="32"/>
        <v>0</v>
      </c>
      <c r="T67" s="169">
        <f t="shared" si="32"/>
        <v>0</v>
      </c>
      <c r="U67" s="170">
        <f t="shared" si="32"/>
        <v>0</v>
      </c>
      <c r="V67" s="1189" t="s">
        <v>35</v>
      </c>
      <c r="W67" s="1190" t="s">
        <v>35</v>
      </c>
      <c r="X67" s="1190" t="s">
        <v>35</v>
      </c>
      <c r="Y67" s="1191" t="s">
        <v>35</v>
      </c>
      <c r="Z67" s="908">
        <f>J67-G67</f>
        <v>-72856.79999999999</v>
      </c>
      <c r="AA67" s="909">
        <f>M67-G67</f>
        <v>-51395.03999999999</v>
      </c>
      <c r="AB67" s="909">
        <f>P67-G67</f>
        <v>-26115.699999999997</v>
      </c>
      <c r="AC67" s="910">
        <f>S67-G67</f>
        <v>-89037.09999999999</v>
      </c>
      <c r="AD67" s="911">
        <f>IF(G67&gt;0,ROUND((J67/G67),3),0)</f>
        <v>0.182</v>
      </c>
      <c r="AE67" s="912">
        <f>IF(G67&gt;0,ROUND((M67/G67),3),0)</f>
        <v>0.423</v>
      </c>
      <c r="AF67" s="912">
        <f>IF(G67&gt;0,ROUND((P67/G67),3),0)</f>
        <v>0.707</v>
      </c>
      <c r="AG67" s="913">
        <f>IF(G67&gt;0,ROUND((S67/G67),3),0)</f>
        <v>0</v>
      </c>
      <c r="AH67" s="914"/>
    </row>
    <row r="68" spans="1:33" s="181" customFormat="1" ht="20.25" thickBot="1" thickTop="1">
      <c r="A68" s="172"/>
      <c r="B68" s="173">
        <v>1</v>
      </c>
      <c r="C68" s="174" t="s">
        <v>102</v>
      </c>
      <c r="D68" s="175"/>
      <c r="E68" s="176" t="s">
        <v>103</v>
      </c>
      <c r="F68" s="177" t="s">
        <v>79</v>
      </c>
      <c r="G68" s="178">
        <f aca="true" t="shared" si="33" ref="G68:U68">G69+G72</f>
        <v>61076.4</v>
      </c>
      <c r="H68" s="179">
        <f t="shared" si="33"/>
        <v>46278.1</v>
      </c>
      <c r="I68" s="180">
        <f t="shared" si="33"/>
        <v>14798.3</v>
      </c>
      <c r="J68" s="178">
        <f t="shared" si="33"/>
        <v>13194.9</v>
      </c>
      <c r="K68" s="179">
        <f t="shared" si="33"/>
        <v>9639.9</v>
      </c>
      <c r="L68" s="180">
        <f t="shared" si="33"/>
        <v>3555</v>
      </c>
      <c r="M68" s="178">
        <f t="shared" si="33"/>
        <v>29566.5</v>
      </c>
      <c r="N68" s="179">
        <f t="shared" si="33"/>
        <v>22351</v>
      </c>
      <c r="O68" s="180">
        <f t="shared" si="33"/>
        <v>7215.5</v>
      </c>
      <c r="P68" s="178">
        <f t="shared" si="33"/>
        <v>43329.899999999994</v>
      </c>
      <c r="Q68" s="179">
        <f t="shared" si="33"/>
        <v>33428.6</v>
      </c>
      <c r="R68" s="1013">
        <f t="shared" si="33"/>
        <v>9901.3</v>
      </c>
      <c r="S68" s="178">
        <f t="shared" si="33"/>
        <v>0</v>
      </c>
      <c r="T68" s="179">
        <f t="shared" si="33"/>
        <v>0</v>
      </c>
      <c r="U68" s="180">
        <f t="shared" si="33"/>
        <v>0</v>
      </c>
      <c r="V68" s="1192" t="s">
        <v>35</v>
      </c>
      <c r="W68" s="1193" t="s">
        <v>35</v>
      </c>
      <c r="X68" s="1194" t="s">
        <v>35</v>
      </c>
      <c r="Y68" s="1195" t="s">
        <v>35</v>
      </c>
      <c r="Z68" s="915">
        <f aca="true" t="shared" si="34" ref="Z68:Z74">J68-G68</f>
        <v>-47881.5</v>
      </c>
      <c r="AA68" s="916">
        <f aca="true" t="shared" si="35" ref="AA68:AA74">M68-G68</f>
        <v>-31509.9</v>
      </c>
      <c r="AB68" s="916">
        <f aca="true" t="shared" si="36" ref="AB68:AB74">P68-G68</f>
        <v>-17746.500000000007</v>
      </c>
      <c r="AC68" s="917">
        <f aca="true" t="shared" si="37" ref="AC68:AC74">S68-G68</f>
        <v>-61076.4</v>
      </c>
      <c r="AD68" s="918">
        <f aca="true" t="shared" si="38" ref="AD68:AD74">IF(G68&gt;0,ROUND((J68/G68),3),0)</f>
        <v>0.216</v>
      </c>
      <c r="AE68" s="919">
        <f aca="true" t="shared" si="39" ref="AE68:AE74">IF(G68&gt;0,ROUND((M68/G68),3),0)</f>
        <v>0.484</v>
      </c>
      <c r="AF68" s="919">
        <f aca="true" t="shared" si="40" ref="AF68:AF74">IF(G68&gt;0,ROUND((P68/G68),3),0)</f>
        <v>0.709</v>
      </c>
      <c r="AG68" s="920">
        <f aca="true" t="shared" si="41" ref="AG68:AG74">IF(G68&gt;0,ROUND((S68/G68),3),0)</f>
        <v>0</v>
      </c>
    </row>
    <row r="69" spans="1:33" s="191" customFormat="1" ht="19.5" thickBot="1">
      <c r="A69" s="182"/>
      <c r="B69" s="183" t="s">
        <v>104</v>
      </c>
      <c r="C69" s="184">
        <v>2111</v>
      </c>
      <c r="D69" s="185"/>
      <c r="E69" s="186" t="s">
        <v>105</v>
      </c>
      <c r="F69" s="187" t="s">
        <v>79</v>
      </c>
      <c r="G69" s="188">
        <f aca="true" t="shared" si="42" ref="G69:U69">G70+G71</f>
        <v>50064</v>
      </c>
      <c r="H69" s="189">
        <f t="shared" si="42"/>
        <v>37934.2</v>
      </c>
      <c r="I69" s="190">
        <f t="shared" si="42"/>
        <v>12129.8</v>
      </c>
      <c r="J69" s="188">
        <f t="shared" si="42"/>
        <v>10782.8</v>
      </c>
      <c r="K69" s="189">
        <f t="shared" si="42"/>
        <v>7868.9</v>
      </c>
      <c r="L69" s="190">
        <f t="shared" si="42"/>
        <v>2913.9</v>
      </c>
      <c r="M69" s="188">
        <f t="shared" si="42"/>
        <v>24209.899999999998</v>
      </c>
      <c r="N69" s="189">
        <f t="shared" si="42"/>
        <v>18315.2</v>
      </c>
      <c r="O69" s="190">
        <f t="shared" si="42"/>
        <v>5894.7</v>
      </c>
      <c r="P69" s="188">
        <f t="shared" si="42"/>
        <v>35476.399999999994</v>
      </c>
      <c r="Q69" s="189">
        <f t="shared" si="42"/>
        <v>27360.6</v>
      </c>
      <c r="R69" s="1014">
        <f t="shared" si="42"/>
        <v>8115.8</v>
      </c>
      <c r="S69" s="188">
        <f t="shared" si="42"/>
        <v>0</v>
      </c>
      <c r="T69" s="189">
        <f t="shared" si="42"/>
        <v>0</v>
      </c>
      <c r="U69" s="190">
        <f t="shared" si="42"/>
        <v>0</v>
      </c>
      <c r="V69" s="1196" t="s">
        <v>35</v>
      </c>
      <c r="W69" s="1197" t="s">
        <v>35</v>
      </c>
      <c r="X69" s="1198" t="s">
        <v>35</v>
      </c>
      <c r="Y69" s="1199" t="s">
        <v>35</v>
      </c>
      <c r="Z69" s="921">
        <f t="shared" si="34"/>
        <v>-39281.2</v>
      </c>
      <c r="AA69" s="922">
        <f t="shared" si="35"/>
        <v>-25854.100000000002</v>
      </c>
      <c r="AB69" s="922">
        <f t="shared" si="36"/>
        <v>-14587.600000000006</v>
      </c>
      <c r="AC69" s="923">
        <f t="shared" si="37"/>
        <v>-50064</v>
      </c>
      <c r="AD69" s="924">
        <f t="shared" si="38"/>
        <v>0.215</v>
      </c>
      <c r="AE69" s="925">
        <f t="shared" si="39"/>
        <v>0.484</v>
      </c>
      <c r="AF69" s="925">
        <f t="shared" si="40"/>
        <v>0.709</v>
      </c>
      <c r="AG69" s="926">
        <f t="shared" si="41"/>
        <v>0</v>
      </c>
    </row>
    <row r="70" spans="1:33" s="201" customFormat="1" ht="18.75">
      <c r="A70" s="192"/>
      <c r="B70" s="193" t="s">
        <v>106</v>
      </c>
      <c r="C70" s="194">
        <v>2111</v>
      </c>
      <c r="D70" s="195"/>
      <c r="E70" s="196" t="s">
        <v>107</v>
      </c>
      <c r="F70" s="197" t="s">
        <v>79</v>
      </c>
      <c r="G70" s="198">
        <f>H70+I70</f>
        <v>29628</v>
      </c>
      <c r="H70" s="199">
        <v>20114</v>
      </c>
      <c r="I70" s="200">
        <v>9514</v>
      </c>
      <c r="J70" s="198">
        <f>K70+L70</f>
        <v>6968.9</v>
      </c>
      <c r="K70" s="199">
        <v>4873.5</v>
      </c>
      <c r="L70" s="200">
        <v>2095.4</v>
      </c>
      <c r="M70" s="198">
        <f>N70+O70</f>
        <v>16042.599999999999</v>
      </c>
      <c r="N70" s="199">
        <v>12097.9</v>
      </c>
      <c r="O70" s="200">
        <v>3944.7</v>
      </c>
      <c r="P70" s="198">
        <f>Q70+R70</f>
        <v>22476.399999999998</v>
      </c>
      <c r="Q70" s="199">
        <v>18360.6</v>
      </c>
      <c r="R70" s="199">
        <v>4115.8</v>
      </c>
      <c r="S70" s="198">
        <f>T70+U70</f>
        <v>0</v>
      </c>
      <c r="T70" s="199"/>
      <c r="U70" s="200"/>
      <c r="V70" s="1200" t="s">
        <v>35</v>
      </c>
      <c r="W70" s="1201" t="s">
        <v>35</v>
      </c>
      <c r="X70" s="1201" t="s">
        <v>35</v>
      </c>
      <c r="Y70" s="1202" t="s">
        <v>35</v>
      </c>
      <c r="Z70" s="927">
        <f>J70-G70</f>
        <v>-22659.1</v>
      </c>
      <c r="AA70" s="928">
        <f>M70-G70</f>
        <v>-13585.400000000001</v>
      </c>
      <c r="AB70" s="928">
        <f t="shared" si="36"/>
        <v>-7151.600000000002</v>
      </c>
      <c r="AC70" s="929">
        <f t="shared" si="37"/>
        <v>-29628</v>
      </c>
      <c r="AD70" s="930">
        <f t="shared" si="38"/>
        <v>0.235</v>
      </c>
      <c r="AE70" s="931">
        <f t="shared" si="39"/>
        <v>0.541</v>
      </c>
      <c r="AF70" s="931">
        <f t="shared" si="40"/>
        <v>0.759</v>
      </c>
      <c r="AG70" s="932">
        <f t="shared" si="41"/>
        <v>0</v>
      </c>
    </row>
    <row r="71" spans="1:33" s="211" customFormat="1" ht="19.5" thickBot="1">
      <c r="A71" s="202"/>
      <c r="B71" s="203" t="s">
        <v>108</v>
      </c>
      <c r="C71" s="204">
        <v>2111</v>
      </c>
      <c r="D71" s="205"/>
      <c r="E71" s="206" t="s">
        <v>109</v>
      </c>
      <c r="F71" s="207" t="s">
        <v>79</v>
      </c>
      <c r="G71" s="208">
        <f>H71+I71</f>
        <v>20436</v>
      </c>
      <c r="H71" s="209">
        <v>17820.2</v>
      </c>
      <c r="I71" s="210">
        <v>2615.8</v>
      </c>
      <c r="J71" s="208">
        <f>K71+L71</f>
        <v>3813.9</v>
      </c>
      <c r="K71" s="209">
        <v>2995.4</v>
      </c>
      <c r="L71" s="210">
        <v>818.5</v>
      </c>
      <c r="M71" s="208">
        <f>N71+O71</f>
        <v>8167.3</v>
      </c>
      <c r="N71" s="209">
        <v>6217.3</v>
      </c>
      <c r="O71" s="210">
        <v>1950</v>
      </c>
      <c r="P71" s="208">
        <f>Q71+R71</f>
        <v>13000</v>
      </c>
      <c r="Q71" s="209">
        <v>9000</v>
      </c>
      <c r="R71" s="209">
        <v>4000</v>
      </c>
      <c r="S71" s="208">
        <f>T71+U71</f>
        <v>0</v>
      </c>
      <c r="T71" s="209"/>
      <c r="U71" s="210"/>
      <c r="V71" s="1203" t="s">
        <v>35</v>
      </c>
      <c r="W71" s="1204" t="s">
        <v>35</v>
      </c>
      <c r="X71" s="1204" t="s">
        <v>35</v>
      </c>
      <c r="Y71" s="1205" t="s">
        <v>35</v>
      </c>
      <c r="Z71" s="933">
        <f t="shared" si="34"/>
        <v>-16622.1</v>
      </c>
      <c r="AA71" s="934">
        <f t="shared" si="35"/>
        <v>-12268.7</v>
      </c>
      <c r="AB71" s="934">
        <f t="shared" si="36"/>
        <v>-7436</v>
      </c>
      <c r="AC71" s="935">
        <f t="shared" si="37"/>
        <v>-20436</v>
      </c>
      <c r="AD71" s="936">
        <f t="shared" si="38"/>
        <v>0.187</v>
      </c>
      <c r="AE71" s="937">
        <f t="shared" si="39"/>
        <v>0.4</v>
      </c>
      <c r="AF71" s="937">
        <f t="shared" si="40"/>
        <v>0.636</v>
      </c>
      <c r="AG71" s="938">
        <f t="shared" si="41"/>
        <v>0</v>
      </c>
    </row>
    <row r="72" spans="1:33" s="201" customFormat="1" ht="19.5" thickBot="1">
      <c r="A72" s="192"/>
      <c r="B72" s="212" t="s">
        <v>110</v>
      </c>
      <c r="C72" s="213" t="s">
        <v>111</v>
      </c>
      <c r="D72" s="214"/>
      <c r="E72" s="215" t="s">
        <v>112</v>
      </c>
      <c r="F72" s="216" t="s">
        <v>79</v>
      </c>
      <c r="G72" s="217">
        <f>H72+I72</f>
        <v>11012.4</v>
      </c>
      <c r="H72" s="218">
        <v>8343.9</v>
      </c>
      <c r="I72" s="219">
        <v>2668.5</v>
      </c>
      <c r="J72" s="217">
        <f>K72+L72</f>
        <v>2412.1</v>
      </c>
      <c r="K72" s="218">
        <v>1771</v>
      </c>
      <c r="L72" s="219">
        <v>641.1</v>
      </c>
      <c r="M72" s="217">
        <f>N72+O72</f>
        <v>5356.6</v>
      </c>
      <c r="N72" s="218">
        <v>4035.8</v>
      </c>
      <c r="O72" s="219">
        <v>1320.8</v>
      </c>
      <c r="P72" s="217">
        <f>Q72+R72</f>
        <v>7853.5</v>
      </c>
      <c r="Q72" s="218">
        <v>6068</v>
      </c>
      <c r="R72" s="1015">
        <v>1785.5</v>
      </c>
      <c r="S72" s="217">
        <f>T72+U72</f>
        <v>0</v>
      </c>
      <c r="T72" s="218"/>
      <c r="U72" s="219"/>
      <c r="V72" s="1206" t="s">
        <v>35</v>
      </c>
      <c r="W72" s="1207" t="s">
        <v>35</v>
      </c>
      <c r="X72" s="1207" t="s">
        <v>35</v>
      </c>
      <c r="Y72" s="1208" t="s">
        <v>35</v>
      </c>
      <c r="Z72" s="939">
        <f t="shared" si="34"/>
        <v>-8600.3</v>
      </c>
      <c r="AA72" s="940">
        <f t="shared" si="35"/>
        <v>-5655.799999999999</v>
      </c>
      <c r="AB72" s="940">
        <f t="shared" si="36"/>
        <v>-3158.8999999999996</v>
      </c>
      <c r="AC72" s="941">
        <f t="shared" si="37"/>
        <v>-11012.4</v>
      </c>
      <c r="AD72" s="942">
        <f t="shared" si="38"/>
        <v>0.219</v>
      </c>
      <c r="AE72" s="943">
        <f t="shared" si="39"/>
        <v>0.486</v>
      </c>
      <c r="AF72" s="943">
        <f t="shared" si="40"/>
        <v>0.713</v>
      </c>
      <c r="AG72" s="944">
        <f t="shared" si="41"/>
        <v>0</v>
      </c>
    </row>
    <row r="73" spans="1:33" s="224" customFormat="1" ht="19.5" thickBot="1">
      <c r="A73" s="192"/>
      <c r="B73" s="220">
        <v>2</v>
      </c>
      <c r="C73" s="184">
        <v>2200</v>
      </c>
      <c r="D73" s="184"/>
      <c r="E73" s="186" t="s">
        <v>113</v>
      </c>
      <c r="F73" s="187" t="s">
        <v>79</v>
      </c>
      <c r="G73" s="221">
        <f aca="true" t="shared" si="43" ref="G73:U73">G74+G200+G323+G333+G364</f>
        <v>27874.100000000002</v>
      </c>
      <c r="H73" s="222">
        <f t="shared" si="43"/>
        <v>0</v>
      </c>
      <c r="I73" s="223">
        <f t="shared" si="43"/>
        <v>27874.100000000002</v>
      </c>
      <c r="J73" s="221">
        <f t="shared" si="43"/>
        <v>2985</v>
      </c>
      <c r="K73" s="222">
        <f t="shared" si="43"/>
        <v>0</v>
      </c>
      <c r="L73" s="223">
        <f t="shared" si="43"/>
        <v>2985</v>
      </c>
      <c r="M73" s="221">
        <f t="shared" si="43"/>
        <v>8074.5</v>
      </c>
      <c r="N73" s="222">
        <f t="shared" si="43"/>
        <v>0</v>
      </c>
      <c r="O73" s="223">
        <f t="shared" si="43"/>
        <v>8074.5</v>
      </c>
      <c r="P73" s="221">
        <f t="shared" si="43"/>
        <v>19588.7</v>
      </c>
      <c r="Q73" s="222">
        <f t="shared" si="43"/>
        <v>0</v>
      </c>
      <c r="R73" s="1016">
        <f t="shared" si="43"/>
        <v>19588.7</v>
      </c>
      <c r="S73" s="221">
        <f t="shared" si="43"/>
        <v>0</v>
      </c>
      <c r="T73" s="222">
        <f t="shared" si="43"/>
        <v>0</v>
      </c>
      <c r="U73" s="223">
        <f t="shared" si="43"/>
        <v>0</v>
      </c>
      <c r="V73" s="1209" t="s">
        <v>35</v>
      </c>
      <c r="W73" s="1210" t="s">
        <v>35</v>
      </c>
      <c r="X73" s="1210" t="s">
        <v>35</v>
      </c>
      <c r="Y73" s="1211" t="s">
        <v>35</v>
      </c>
      <c r="Z73" s="945">
        <f t="shared" si="34"/>
        <v>-24889.100000000002</v>
      </c>
      <c r="AA73" s="946">
        <f t="shared" si="35"/>
        <v>-19799.600000000002</v>
      </c>
      <c r="AB73" s="946">
        <f t="shared" si="36"/>
        <v>-8285.400000000001</v>
      </c>
      <c r="AC73" s="947">
        <f t="shared" si="37"/>
        <v>-27874.100000000002</v>
      </c>
      <c r="AD73" s="948">
        <f t="shared" si="38"/>
        <v>0.107</v>
      </c>
      <c r="AE73" s="949">
        <f t="shared" si="39"/>
        <v>0.29</v>
      </c>
      <c r="AF73" s="949">
        <f t="shared" si="40"/>
        <v>0.703</v>
      </c>
      <c r="AG73" s="950">
        <f t="shared" si="41"/>
        <v>0</v>
      </c>
    </row>
    <row r="74" spans="1:33" s="201" customFormat="1" ht="19.5" thickBot="1">
      <c r="A74" s="192"/>
      <c r="B74" s="212" t="s">
        <v>114</v>
      </c>
      <c r="C74" s="213">
        <v>2210</v>
      </c>
      <c r="D74" s="214"/>
      <c r="E74" s="225" t="s">
        <v>115</v>
      </c>
      <c r="F74" s="226" t="s">
        <v>79</v>
      </c>
      <c r="G74" s="227">
        <f aca="true" t="shared" si="44" ref="G74:U74">G75+G78+G81+G84+G85+G88+G91+G94+G97+G100+G113+G129+G157+G160+G163+G170+G177+G178+G191+G194+G198+G199</f>
        <v>2600</v>
      </c>
      <c r="H74" s="228">
        <f t="shared" si="44"/>
        <v>0</v>
      </c>
      <c r="I74" s="229">
        <f t="shared" si="44"/>
        <v>2600</v>
      </c>
      <c r="J74" s="227">
        <f t="shared" si="44"/>
        <v>1285</v>
      </c>
      <c r="K74" s="228">
        <f t="shared" si="44"/>
        <v>0</v>
      </c>
      <c r="L74" s="229">
        <f t="shared" si="44"/>
        <v>1285</v>
      </c>
      <c r="M74" s="227">
        <f t="shared" si="44"/>
        <v>2011.9</v>
      </c>
      <c r="N74" s="228">
        <f t="shared" si="44"/>
        <v>0</v>
      </c>
      <c r="O74" s="229">
        <f t="shared" si="44"/>
        <v>2011.9</v>
      </c>
      <c r="P74" s="227">
        <f t="shared" si="44"/>
        <v>2546.6</v>
      </c>
      <c r="Q74" s="228">
        <f t="shared" si="44"/>
        <v>0</v>
      </c>
      <c r="R74" s="466">
        <f t="shared" si="44"/>
        <v>2546.6</v>
      </c>
      <c r="S74" s="227">
        <f t="shared" si="44"/>
        <v>0</v>
      </c>
      <c r="T74" s="228">
        <f t="shared" si="44"/>
        <v>0</v>
      </c>
      <c r="U74" s="229">
        <f t="shared" si="44"/>
        <v>0</v>
      </c>
      <c r="V74" s="1212" t="s">
        <v>35</v>
      </c>
      <c r="W74" s="1197" t="s">
        <v>35</v>
      </c>
      <c r="X74" s="1197" t="s">
        <v>35</v>
      </c>
      <c r="Y74" s="1213" t="s">
        <v>35</v>
      </c>
      <c r="Z74" s="951">
        <f t="shared" si="34"/>
        <v>-1315</v>
      </c>
      <c r="AA74" s="952">
        <f t="shared" si="35"/>
        <v>-588.0999999999999</v>
      </c>
      <c r="AB74" s="952">
        <f t="shared" si="36"/>
        <v>-53.40000000000009</v>
      </c>
      <c r="AC74" s="953">
        <f t="shared" si="37"/>
        <v>-2600</v>
      </c>
      <c r="AD74" s="954">
        <f t="shared" si="38"/>
        <v>0.494</v>
      </c>
      <c r="AE74" s="955">
        <f t="shared" si="39"/>
        <v>0.774</v>
      </c>
      <c r="AF74" s="955">
        <f t="shared" si="40"/>
        <v>0.979</v>
      </c>
      <c r="AG74" s="956">
        <f t="shared" si="41"/>
        <v>0</v>
      </c>
    </row>
    <row r="75" spans="1:33" s="237" customFormat="1" ht="15.75" customHeight="1" outlineLevel="1">
      <c r="A75" s="230"/>
      <c r="B75" s="231" t="s">
        <v>116</v>
      </c>
      <c r="C75" s="232">
        <v>2210</v>
      </c>
      <c r="D75" s="233" t="s">
        <v>117</v>
      </c>
      <c r="E75" s="67" t="s">
        <v>118</v>
      </c>
      <c r="F75" s="232" t="s">
        <v>79</v>
      </c>
      <c r="G75" s="234">
        <f>H75+I75</f>
        <v>0</v>
      </c>
      <c r="H75" s="235">
        <f>ROUND(H76*H77/1000,1)</f>
        <v>0</v>
      </c>
      <c r="I75" s="236">
        <f>ROUND(I76*I77/1000,1)</f>
        <v>0</v>
      </c>
      <c r="J75" s="234">
        <f>K75+L75</f>
        <v>0</v>
      </c>
      <c r="K75" s="235">
        <f>ROUND(K76*K77/1000,1)</f>
        <v>0</v>
      </c>
      <c r="L75" s="236">
        <f>ROUND(L76*L77/1000,1)</f>
        <v>0</v>
      </c>
      <c r="M75" s="234">
        <f>N75+O75</f>
        <v>0</v>
      </c>
      <c r="N75" s="235">
        <f>ROUND(N76*N77/1000,1)</f>
        <v>0</v>
      </c>
      <c r="O75" s="236">
        <f>ROUND(O76*O77/1000,1)</f>
        <v>0</v>
      </c>
      <c r="P75" s="234">
        <f>Q75+R75</f>
        <v>0</v>
      </c>
      <c r="Q75" s="235">
        <f>ROUND(Q76*Q77/1000,1)</f>
        <v>0</v>
      </c>
      <c r="R75" s="395">
        <f>ROUND(R76*R77/1000,1)</f>
        <v>0</v>
      </c>
      <c r="S75" s="234">
        <f>T75+U75</f>
        <v>0</v>
      </c>
      <c r="T75" s="235">
        <f>ROUND(T76*T77/1000,1)</f>
        <v>0</v>
      </c>
      <c r="U75" s="236">
        <f>ROUND(U76*U77/1000,1)</f>
        <v>0</v>
      </c>
      <c r="V75" s="1214" t="s">
        <v>35</v>
      </c>
      <c r="W75" s="1215" t="s">
        <v>35</v>
      </c>
      <c r="X75" s="1215" t="s">
        <v>35</v>
      </c>
      <c r="Y75" s="1216" t="s">
        <v>35</v>
      </c>
      <c r="Z75" s="927">
        <f>J75-G75</f>
        <v>0</v>
      </c>
      <c r="AA75" s="928">
        <f>M75-G75</f>
        <v>0</v>
      </c>
      <c r="AB75" s="928">
        <f>P75-G75</f>
        <v>0</v>
      </c>
      <c r="AC75" s="929">
        <f>S75-G75</f>
        <v>0</v>
      </c>
      <c r="AD75" s="930">
        <f>IF(G75&gt;0,ROUND((J75/G75),3),0)</f>
        <v>0</v>
      </c>
      <c r="AE75" s="931">
        <f>IF(G75&gt;0,ROUND((M75/G75),3),0)</f>
        <v>0</v>
      </c>
      <c r="AF75" s="931">
        <f>IF(G75&gt;0,ROUND((P75/G75),3),0)</f>
        <v>0</v>
      </c>
      <c r="AG75" s="932">
        <f>IF(G75&gt;0,ROUND((S75/G75),3),0)</f>
        <v>0</v>
      </c>
    </row>
    <row r="76" spans="2:33" s="238" customFormat="1" ht="12" outlineLevel="1">
      <c r="B76" s="239"/>
      <c r="C76" s="240"/>
      <c r="D76" s="241" t="s">
        <v>117</v>
      </c>
      <c r="E76" s="242" t="s">
        <v>119</v>
      </c>
      <c r="F76" s="240" t="s">
        <v>120</v>
      </c>
      <c r="G76" s="243">
        <f>H76+I76</f>
        <v>0</v>
      </c>
      <c r="H76" s="244"/>
      <c r="I76" s="245"/>
      <c r="J76" s="243">
        <f>K76+L76</f>
        <v>0</v>
      </c>
      <c r="K76" s="244"/>
      <c r="L76" s="245"/>
      <c r="M76" s="243">
        <f>N76+O76</f>
        <v>0</v>
      </c>
      <c r="N76" s="244"/>
      <c r="O76" s="245"/>
      <c r="P76" s="243">
        <f>Q76+R76</f>
        <v>0</v>
      </c>
      <c r="Q76" s="244"/>
      <c r="R76" s="377"/>
      <c r="S76" s="243">
        <f>T76+U76</f>
        <v>0</v>
      </c>
      <c r="T76" s="244"/>
      <c r="U76" s="245"/>
      <c r="V76" s="1217" t="s">
        <v>35</v>
      </c>
      <c r="W76" s="1218" t="s">
        <v>35</v>
      </c>
      <c r="X76" s="1218" t="s">
        <v>35</v>
      </c>
      <c r="Y76" s="1219" t="s">
        <v>35</v>
      </c>
      <c r="Z76" s="1042" t="s">
        <v>35</v>
      </c>
      <c r="AA76" s="1043" t="s">
        <v>35</v>
      </c>
      <c r="AB76" s="1043" t="s">
        <v>35</v>
      </c>
      <c r="AC76" s="1044" t="s">
        <v>35</v>
      </c>
      <c r="AD76" s="1042" t="s">
        <v>35</v>
      </c>
      <c r="AE76" s="1043" t="s">
        <v>35</v>
      </c>
      <c r="AF76" s="1043" t="s">
        <v>35</v>
      </c>
      <c r="AG76" s="1044" t="s">
        <v>35</v>
      </c>
    </row>
    <row r="77" spans="2:33" s="238" customFormat="1" ht="12.75" outlineLevel="1" thickBot="1">
      <c r="B77" s="246"/>
      <c r="C77" s="247"/>
      <c r="D77" s="248" t="s">
        <v>117</v>
      </c>
      <c r="E77" s="249" t="s">
        <v>121</v>
      </c>
      <c r="F77" s="247" t="s">
        <v>122</v>
      </c>
      <c r="G77" s="250">
        <f>IF(I77+H77&gt;0,AVERAGE(H77:I77),0)</f>
        <v>0</v>
      </c>
      <c r="H77" s="251"/>
      <c r="I77" s="252"/>
      <c r="J77" s="250">
        <f>IF(L77+K77&gt;0,AVERAGE(K77:L77),0)</f>
        <v>0</v>
      </c>
      <c r="K77" s="251"/>
      <c r="L77" s="252"/>
      <c r="M77" s="250">
        <f>IF(O77+N77&gt;0,AVERAGE(N77:O77),0)</f>
        <v>0</v>
      </c>
      <c r="N77" s="251"/>
      <c r="O77" s="252"/>
      <c r="P77" s="250">
        <f>IF(R77+Q77&gt;0,AVERAGE(Q77:R77),0)</f>
        <v>0</v>
      </c>
      <c r="Q77" s="251"/>
      <c r="R77" s="391"/>
      <c r="S77" s="250">
        <f>IF(U77+T77&gt;0,AVERAGE(T77:U77),0)</f>
        <v>0</v>
      </c>
      <c r="T77" s="251"/>
      <c r="U77" s="252"/>
      <c r="V77" s="1220" t="s">
        <v>35</v>
      </c>
      <c r="W77" s="1221" t="s">
        <v>35</v>
      </c>
      <c r="X77" s="1221" t="s">
        <v>35</v>
      </c>
      <c r="Y77" s="1222" t="s">
        <v>35</v>
      </c>
      <c r="Z77" s="1049" t="s">
        <v>35</v>
      </c>
      <c r="AA77" s="1050" t="s">
        <v>35</v>
      </c>
      <c r="AB77" s="1050" t="s">
        <v>35</v>
      </c>
      <c r="AC77" s="1051" t="s">
        <v>35</v>
      </c>
      <c r="AD77" s="1049" t="s">
        <v>35</v>
      </c>
      <c r="AE77" s="1050" t="s">
        <v>35</v>
      </c>
      <c r="AF77" s="1050" t="s">
        <v>35</v>
      </c>
      <c r="AG77" s="1051" t="s">
        <v>35</v>
      </c>
    </row>
    <row r="78" spans="1:33" s="257" customFormat="1" ht="16.5" outlineLevel="1" thickTop="1">
      <c r="A78" s="253"/>
      <c r="B78" s="254" t="s">
        <v>123</v>
      </c>
      <c r="C78" s="255">
        <v>2210</v>
      </c>
      <c r="D78" s="256" t="s">
        <v>117</v>
      </c>
      <c r="E78" s="67" t="s">
        <v>124</v>
      </c>
      <c r="F78" s="255" t="s">
        <v>79</v>
      </c>
      <c r="G78" s="234">
        <f>H78+I78</f>
        <v>424.6</v>
      </c>
      <c r="H78" s="235">
        <f>ROUND(H79*H80/1000,1)</f>
        <v>0</v>
      </c>
      <c r="I78" s="236">
        <f>ROUND(I79*I80/1000,1)</f>
        <v>424.6</v>
      </c>
      <c r="J78" s="234">
        <f>K78+L78</f>
        <v>159.9</v>
      </c>
      <c r="K78" s="235">
        <f>ROUND(K79*K80/1000,1)</f>
        <v>0</v>
      </c>
      <c r="L78" s="236">
        <f>ROUND(L79*L80/1000,1)</f>
        <v>159.9</v>
      </c>
      <c r="M78" s="234">
        <f>N78+O78</f>
        <v>159.9</v>
      </c>
      <c r="N78" s="235">
        <f>ROUND(N79*N80/1000,1)</f>
        <v>0</v>
      </c>
      <c r="O78" s="236">
        <f>ROUND(O79*O80/1000,1)</f>
        <v>159.9</v>
      </c>
      <c r="P78" s="234">
        <f>Q78+R78</f>
        <v>206.7</v>
      </c>
      <c r="Q78" s="235">
        <f>ROUND(Q79*Q80/1000,1)</f>
        <v>0</v>
      </c>
      <c r="R78" s="395">
        <f>ROUND(R79*R80/1000,1)</f>
        <v>206.7</v>
      </c>
      <c r="S78" s="234">
        <f>T78+U78</f>
        <v>0</v>
      </c>
      <c r="T78" s="235">
        <f>ROUND(T79*T80/1000,1)</f>
        <v>0</v>
      </c>
      <c r="U78" s="236">
        <f>ROUND(U79*U80/1000,1)</f>
        <v>0</v>
      </c>
      <c r="V78" s="1223" t="s">
        <v>35</v>
      </c>
      <c r="W78" s="1224" t="s">
        <v>35</v>
      </c>
      <c r="X78" s="1224" t="s">
        <v>35</v>
      </c>
      <c r="Y78" s="1225" t="s">
        <v>35</v>
      </c>
      <c r="Z78" s="395">
        <f>J78-G78</f>
        <v>-264.70000000000005</v>
      </c>
      <c r="AA78" s="235">
        <f>M78-G78</f>
        <v>-264.70000000000005</v>
      </c>
      <c r="AB78" s="235">
        <f>P78-G78</f>
        <v>-217.90000000000003</v>
      </c>
      <c r="AC78" s="1052">
        <f>S78-G78</f>
        <v>-424.6</v>
      </c>
      <c r="AD78" s="1053">
        <f>IF(G78&gt;0,ROUND((J78/G78),3),0)</f>
        <v>0.377</v>
      </c>
      <c r="AE78" s="1054">
        <f>IF(G78&gt;0,ROUND((M78/G78),3),0)</f>
        <v>0.377</v>
      </c>
      <c r="AF78" s="1054">
        <f>IF(G78&gt;0,ROUND((P78/G78),3),0)</f>
        <v>0.487</v>
      </c>
      <c r="AG78" s="1055">
        <f>IF(G78&gt;0,ROUND((S78/G78),3),0)</f>
        <v>0</v>
      </c>
    </row>
    <row r="79" spans="2:33" s="258" customFormat="1" ht="12" outlineLevel="1">
      <c r="B79" s="259"/>
      <c r="C79" s="240"/>
      <c r="D79" s="260" t="s">
        <v>117</v>
      </c>
      <c r="E79" s="261" t="s">
        <v>125</v>
      </c>
      <c r="F79" s="262" t="s">
        <v>126</v>
      </c>
      <c r="G79" s="243">
        <f>H79+I79</f>
        <v>4100</v>
      </c>
      <c r="H79" s="244"/>
      <c r="I79" s="245">
        <v>4100</v>
      </c>
      <c r="J79" s="243">
        <f>K79+L79</f>
        <v>1544</v>
      </c>
      <c r="K79" s="244"/>
      <c r="L79" s="245">
        <v>1544</v>
      </c>
      <c r="M79" s="243">
        <f>N79+O79</f>
        <v>1544</v>
      </c>
      <c r="N79" s="244"/>
      <c r="O79" s="245">
        <v>1544</v>
      </c>
      <c r="P79" s="243">
        <f>Q79+R79</f>
        <v>2100</v>
      </c>
      <c r="Q79" s="244"/>
      <c r="R79" s="377">
        <v>2100</v>
      </c>
      <c r="S79" s="243">
        <f>T79+U79</f>
        <v>0</v>
      </c>
      <c r="T79" s="244"/>
      <c r="U79" s="245"/>
      <c r="V79" s="1217" t="s">
        <v>35</v>
      </c>
      <c r="W79" s="1218" t="s">
        <v>35</v>
      </c>
      <c r="X79" s="1218" t="s">
        <v>35</v>
      </c>
      <c r="Y79" s="1219" t="s">
        <v>35</v>
      </c>
      <c r="Z79" s="1042" t="s">
        <v>35</v>
      </c>
      <c r="AA79" s="1043" t="s">
        <v>35</v>
      </c>
      <c r="AB79" s="1043" t="s">
        <v>35</v>
      </c>
      <c r="AC79" s="1044" t="s">
        <v>35</v>
      </c>
      <c r="AD79" s="1042" t="s">
        <v>35</v>
      </c>
      <c r="AE79" s="1043" t="s">
        <v>35</v>
      </c>
      <c r="AF79" s="1043" t="s">
        <v>35</v>
      </c>
      <c r="AG79" s="1044" t="s">
        <v>35</v>
      </c>
    </row>
    <row r="80" spans="2:33" s="258" customFormat="1" ht="12.75" outlineLevel="1" thickBot="1">
      <c r="B80" s="263"/>
      <c r="C80" s="247"/>
      <c r="D80" s="248" t="s">
        <v>117</v>
      </c>
      <c r="E80" s="264" t="s">
        <v>127</v>
      </c>
      <c r="F80" s="265" t="s">
        <v>122</v>
      </c>
      <c r="G80" s="250">
        <f>IF(I80+H80&gt;0,AVERAGE(H80:I80),0)</f>
        <v>103.55</v>
      </c>
      <c r="H80" s="251"/>
      <c r="I80" s="252">
        <v>103.55</v>
      </c>
      <c r="J80" s="250">
        <f>IF(L80+K80&gt;0,AVERAGE(K80:L80),0)</f>
        <v>103.55</v>
      </c>
      <c r="K80" s="251"/>
      <c r="L80" s="252">
        <v>103.55</v>
      </c>
      <c r="M80" s="250">
        <f>IF(O80+N80&gt;0,AVERAGE(N80:O80),0)</f>
        <v>103.55</v>
      </c>
      <c r="N80" s="251"/>
      <c r="O80" s="252">
        <v>103.55</v>
      </c>
      <c r="P80" s="250">
        <f>IF(R80+Q80&gt;0,AVERAGE(Q80:R80),0)</f>
        <v>98.45</v>
      </c>
      <c r="Q80" s="251"/>
      <c r="R80" s="391">
        <v>98.45</v>
      </c>
      <c r="S80" s="250">
        <f>IF(U80+T80&gt;0,AVERAGE(T80:U80),0)</f>
        <v>0</v>
      </c>
      <c r="T80" s="251"/>
      <c r="U80" s="252"/>
      <c r="V80" s="1220" t="s">
        <v>35</v>
      </c>
      <c r="W80" s="1221" t="s">
        <v>35</v>
      </c>
      <c r="X80" s="1221" t="s">
        <v>35</v>
      </c>
      <c r="Y80" s="1222" t="s">
        <v>35</v>
      </c>
      <c r="Z80" s="1049" t="s">
        <v>35</v>
      </c>
      <c r="AA80" s="1050" t="s">
        <v>35</v>
      </c>
      <c r="AB80" s="1050" t="s">
        <v>35</v>
      </c>
      <c r="AC80" s="1051" t="s">
        <v>35</v>
      </c>
      <c r="AD80" s="1049" t="s">
        <v>35</v>
      </c>
      <c r="AE80" s="1050" t="s">
        <v>35</v>
      </c>
      <c r="AF80" s="1050" t="s">
        <v>35</v>
      </c>
      <c r="AG80" s="1051" t="s">
        <v>35</v>
      </c>
    </row>
    <row r="81" spans="1:33" s="270" customFormat="1" ht="16.5" outlineLevel="1" thickTop="1">
      <c r="A81" s="266"/>
      <c r="B81" s="267" t="s">
        <v>128</v>
      </c>
      <c r="C81" s="255">
        <v>2210</v>
      </c>
      <c r="D81" s="256" t="s">
        <v>117</v>
      </c>
      <c r="E81" s="268" t="s">
        <v>129</v>
      </c>
      <c r="F81" s="269" t="s">
        <v>79</v>
      </c>
      <c r="G81" s="234">
        <f>H81+I81</f>
        <v>162.5</v>
      </c>
      <c r="H81" s="235">
        <f>ROUND(H82*H83/1000,1)</f>
        <v>0</v>
      </c>
      <c r="I81" s="236">
        <f>ROUND(I82*I83/1000,1)</f>
        <v>162.5</v>
      </c>
      <c r="J81" s="234">
        <f>K81+L81</f>
        <v>127.6</v>
      </c>
      <c r="K81" s="235">
        <f>ROUND(K82*K83/1000,1)</f>
        <v>0</v>
      </c>
      <c r="L81" s="236">
        <f>ROUND(L82*L83/1000,1)</f>
        <v>127.6</v>
      </c>
      <c r="M81" s="234">
        <f>N81+O81</f>
        <v>127.6</v>
      </c>
      <c r="N81" s="235">
        <f>ROUND(N82*N83/1000,1)</f>
        <v>0</v>
      </c>
      <c r="O81" s="236">
        <f>ROUND(O82*O83/1000,1)</f>
        <v>127.6</v>
      </c>
      <c r="P81" s="234">
        <f>Q81+R81</f>
        <v>139.7</v>
      </c>
      <c r="Q81" s="235">
        <f>ROUND(Q82*Q83/1000,1)</f>
        <v>0</v>
      </c>
      <c r="R81" s="395">
        <f>ROUND(R82*R83/1000,1)</f>
        <v>139.7</v>
      </c>
      <c r="S81" s="234">
        <f>T81+U81</f>
        <v>0</v>
      </c>
      <c r="T81" s="235">
        <f>ROUND(T82*T83/1000,1)</f>
        <v>0</v>
      </c>
      <c r="U81" s="236">
        <f>ROUND(U82*U83/1000,1)</f>
        <v>0</v>
      </c>
      <c r="V81" s="1223" t="s">
        <v>35</v>
      </c>
      <c r="W81" s="1224" t="s">
        <v>35</v>
      </c>
      <c r="X81" s="1224" t="s">
        <v>35</v>
      </c>
      <c r="Y81" s="1225" t="s">
        <v>35</v>
      </c>
      <c r="Z81" s="395">
        <f>J81-G81</f>
        <v>-34.900000000000006</v>
      </c>
      <c r="AA81" s="235">
        <f>M81-G81</f>
        <v>-34.900000000000006</v>
      </c>
      <c r="AB81" s="235">
        <f>P81-G81</f>
        <v>-22.80000000000001</v>
      </c>
      <c r="AC81" s="1052">
        <f>S81-G81</f>
        <v>-162.5</v>
      </c>
      <c r="AD81" s="1053">
        <f>IF(G81&gt;0,ROUND((J81/G81),3),0)</f>
        <v>0.785</v>
      </c>
      <c r="AE81" s="1054">
        <f>IF(G81&gt;0,ROUND((M81/G81),3),0)</f>
        <v>0.785</v>
      </c>
      <c r="AF81" s="1054">
        <f>IF(G81&gt;0,ROUND((P81/G81),3),0)</f>
        <v>0.86</v>
      </c>
      <c r="AG81" s="1055">
        <f>IF(G81&gt;0,ROUND((S81/G81),3),0)</f>
        <v>0</v>
      </c>
    </row>
    <row r="82" spans="2:33" s="258" customFormat="1" ht="12" outlineLevel="1">
      <c r="B82" s="259"/>
      <c r="C82" s="240"/>
      <c r="D82" s="260" t="s">
        <v>117</v>
      </c>
      <c r="E82" s="261" t="s">
        <v>130</v>
      </c>
      <c r="F82" s="262" t="s">
        <v>37</v>
      </c>
      <c r="G82" s="243">
        <f>H82+I82</f>
        <v>250000</v>
      </c>
      <c r="H82" s="244"/>
      <c r="I82" s="245">
        <v>250000</v>
      </c>
      <c r="J82" s="243">
        <f>K82+L82</f>
        <v>196350</v>
      </c>
      <c r="K82" s="244"/>
      <c r="L82" s="245">
        <v>196350</v>
      </c>
      <c r="M82" s="243">
        <f>N82+O82</f>
        <v>196350</v>
      </c>
      <c r="N82" s="244"/>
      <c r="O82" s="245">
        <v>196350</v>
      </c>
      <c r="P82" s="243">
        <f>Q82+R82</f>
        <v>214930</v>
      </c>
      <c r="Q82" s="244"/>
      <c r="R82" s="377">
        <v>214930</v>
      </c>
      <c r="S82" s="243">
        <f>T82+U82</f>
        <v>0</v>
      </c>
      <c r="T82" s="244"/>
      <c r="U82" s="245"/>
      <c r="V82" s="1217" t="s">
        <v>35</v>
      </c>
      <c r="W82" s="1218" t="s">
        <v>35</v>
      </c>
      <c r="X82" s="1218" t="s">
        <v>35</v>
      </c>
      <c r="Y82" s="1219" t="s">
        <v>35</v>
      </c>
      <c r="Z82" s="1042" t="s">
        <v>35</v>
      </c>
      <c r="AA82" s="1043" t="s">
        <v>35</v>
      </c>
      <c r="AB82" s="1043" t="s">
        <v>35</v>
      </c>
      <c r="AC82" s="1044" t="s">
        <v>35</v>
      </c>
      <c r="AD82" s="1042" t="s">
        <v>35</v>
      </c>
      <c r="AE82" s="1043" t="s">
        <v>35</v>
      </c>
      <c r="AF82" s="1043" t="s">
        <v>35</v>
      </c>
      <c r="AG82" s="1044" t="s">
        <v>35</v>
      </c>
    </row>
    <row r="83" spans="2:33" s="258" customFormat="1" ht="12.75" outlineLevel="1" thickBot="1">
      <c r="B83" s="263"/>
      <c r="C83" s="247"/>
      <c r="D83" s="248" t="s">
        <v>117</v>
      </c>
      <c r="E83" s="264" t="s">
        <v>131</v>
      </c>
      <c r="F83" s="265" t="s">
        <v>122</v>
      </c>
      <c r="G83" s="250">
        <f>IF(I83+H83&gt;0,AVERAGE(H83:I83),0)</f>
        <v>0.65</v>
      </c>
      <c r="H83" s="251"/>
      <c r="I83" s="252">
        <v>0.65</v>
      </c>
      <c r="J83" s="250">
        <f>IF(L83+K83&gt;0,AVERAGE(K83:L83),0)</f>
        <v>0.65</v>
      </c>
      <c r="K83" s="251"/>
      <c r="L83" s="252">
        <v>0.65</v>
      </c>
      <c r="M83" s="250">
        <f>IF(O83+N83&gt;0,AVERAGE(N83:O83),0)</f>
        <v>0.65</v>
      </c>
      <c r="N83" s="251"/>
      <c r="O83" s="252">
        <v>0.65</v>
      </c>
      <c r="P83" s="250">
        <f>IF(R83+Q83&gt;0,AVERAGE(Q83:R83),0)</f>
        <v>0.65</v>
      </c>
      <c r="Q83" s="251"/>
      <c r="R83" s="391">
        <v>0.65</v>
      </c>
      <c r="S83" s="250">
        <f>IF(U83+T83&gt;0,AVERAGE(T83:U83),0)</f>
        <v>0</v>
      </c>
      <c r="T83" s="251"/>
      <c r="U83" s="252"/>
      <c r="V83" s="1220" t="s">
        <v>35</v>
      </c>
      <c r="W83" s="1221" t="s">
        <v>35</v>
      </c>
      <c r="X83" s="1221" t="s">
        <v>35</v>
      </c>
      <c r="Y83" s="1222" t="s">
        <v>35</v>
      </c>
      <c r="Z83" s="1049" t="s">
        <v>35</v>
      </c>
      <c r="AA83" s="1050" t="s">
        <v>35</v>
      </c>
      <c r="AB83" s="1050" t="s">
        <v>35</v>
      </c>
      <c r="AC83" s="1051" t="s">
        <v>35</v>
      </c>
      <c r="AD83" s="1049" t="s">
        <v>35</v>
      </c>
      <c r="AE83" s="1050" t="s">
        <v>35</v>
      </c>
      <c r="AF83" s="1050" t="s">
        <v>35</v>
      </c>
      <c r="AG83" s="1051" t="s">
        <v>35</v>
      </c>
    </row>
    <row r="84" spans="2:33" s="270" customFormat="1" ht="27" outlineLevel="1" thickBot="1" thickTop="1">
      <c r="B84" s="271" t="s">
        <v>132</v>
      </c>
      <c r="C84" s="272">
        <v>2210</v>
      </c>
      <c r="D84" s="273" t="s">
        <v>117</v>
      </c>
      <c r="E84" s="274" t="s">
        <v>133</v>
      </c>
      <c r="F84" s="275" t="s">
        <v>79</v>
      </c>
      <c r="G84" s="276">
        <f>H84+I84</f>
        <v>399.7</v>
      </c>
      <c r="H84" s="277"/>
      <c r="I84" s="278">
        <v>399.7</v>
      </c>
      <c r="J84" s="276">
        <f>K84+L84</f>
        <v>370.1</v>
      </c>
      <c r="K84" s="277"/>
      <c r="L84" s="278">
        <v>370.1</v>
      </c>
      <c r="M84" s="276">
        <f>N84+O84</f>
        <v>402.4</v>
      </c>
      <c r="N84" s="277"/>
      <c r="O84" s="278">
        <v>402.4</v>
      </c>
      <c r="P84" s="276">
        <f>Q84+R84</f>
        <v>488.6</v>
      </c>
      <c r="Q84" s="277"/>
      <c r="R84" s="429">
        <v>488.6</v>
      </c>
      <c r="S84" s="276">
        <f>T84+U84</f>
        <v>0</v>
      </c>
      <c r="T84" s="277"/>
      <c r="U84" s="278"/>
      <c r="V84" s="1226" t="s">
        <v>35</v>
      </c>
      <c r="W84" s="1227" t="s">
        <v>35</v>
      </c>
      <c r="X84" s="1227" t="s">
        <v>35</v>
      </c>
      <c r="Y84" s="1228" t="s">
        <v>35</v>
      </c>
      <c r="Z84" s="1033">
        <f>J84-G84</f>
        <v>-29.599999999999966</v>
      </c>
      <c r="AA84" s="984">
        <f>M84-G84</f>
        <v>2.6999999999999886</v>
      </c>
      <c r="AB84" s="984">
        <f>P84-G84</f>
        <v>88.90000000000003</v>
      </c>
      <c r="AC84" s="1045">
        <f>S84-G84</f>
        <v>-399.7</v>
      </c>
      <c r="AD84" s="1046">
        <f>IF(G84&gt;0,ROUND((J84/G84),3),0)</f>
        <v>0.926</v>
      </c>
      <c r="AE84" s="1047">
        <f>IF(G84&gt;0,ROUND((M84/G84),3),0)</f>
        <v>1.007</v>
      </c>
      <c r="AF84" s="1047">
        <f>IF(G84&gt;0,ROUND((P84/G84),3),0)</f>
        <v>1.222</v>
      </c>
      <c r="AG84" s="1048">
        <f>IF(G84&gt;0,ROUND((S84/G84),3),0)</f>
        <v>0</v>
      </c>
    </row>
    <row r="85" spans="1:33" s="270" customFormat="1" ht="16.5" outlineLevel="1" thickTop="1">
      <c r="A85" s="266"/>
      <c r="B85" s="267" t="s">
        <v>134</v>
      </c>
      <c r="C85" s="255">
        <v>2210</v>
      </c>
      <c r="D85" s="256" t="s">
        <v>135</v>
      </c>
      <c r="E85" s="268" t="s">
        <v>136</v>
      </c>
      <c r="F85" s="269" t="s">
        <v>79</v>
      </c>
      <c r="G85" s="234">
        <f>H85+I85</f>
        <v>10</v>
      </c>
      <c r="H85" s="235">
        <f>ROUND(H86*H87/1000,1)</f>
        <v>0</v>
      </c>
      <c r="I85" s="236">
        <f>ROUND(I86*I87/1000,1)</f>
        <v>10</v>
      </c>
      <c r="J85" s="234">
        <f>K85+L85</f>
        <v>0</v>
      </c>
      <c r="K85" s="235">
        <f>ROUND(K86*K87/1000,1)</f>
        <v>0</v>
      </c>
      <c r="L85" s="236">
        <f>ROUND(L86*L87/1000,1)</f>
        <v>0</v>
      </c>
      <c r="M85" s="234">
        <f>N85+O85</f>
        <v>5.8</v>
      </c>
      <c r="N85" s="235">
        <f>ROUND(N86*N87/1000,1)</f>
        <v>0</v>
      </c>
      <c r="O85" s="236">
        <f>ROUND(O86*O87/1000,1)</f>
        <v>5.8</v>
      </c>
      <c r="P85" s="234">
        <f>Q85+R85</f>
        <v>5.8</v>
      </c>
      <c r="Q85" s="235">
        <f>ROUND(Q86*Q87/1000,1)</f>
        <v>0</v>
      </c>
      <c r="R85" s="395">
        <f>ROUND(R86*R87/1000,1)</f>
        <v>5.8</v>
      </c>
      <c r="S85" s="234">
        <f>T85+U85</f>
        <v>0</v>
      </c>
      <c r="T85" s="235">
        <f>ROUND(T86*T87/1000,1)</f>
        <v>0</v>
      </c>
      <c r="U85" s="236">
        <f>ROUND(U86*U87/1000,1)</f>
        <v>0</v>
      </c>
      <c r="V85" s="1223" t="s">
        <v>35</v>
      </c>
      <c r="W85" s="1224" t="s">
        <v>35</v>
      </c>
      <c r="X85" s="1224" t="s">
        <v>35</v>
      </c>
      <c r="Y85" s="1225" t="s">
        <v>35</v>
      </c>
      <c r="Z85" s="395">
        <f>J85-G85</f>
        <v>-10</v>
      </c>
      <c r="AA85" s="235">
        <f>M85-G85</f>
        <v>-4.2</v>
      </c>
      <c r="AB85" s="235">
        <f>P85-G85</f>
        <v>-4.2</v>
      </c>
      <c r="AC85" s="1052">
        <f>S85-G85</f>
        <v>-10</v>
      </c>
      <c r="AD85" s="1053">
        <f>IF(G85&gt;0,ROUND((J85/G85),3),0)</f>
        <v>0</v>
      </c>
      <c r="AE85" s="1054">
        <f>IF(G85&gt;0,ROUND((M85/G85),3),0)</f>
        <v>0.58</v>
      </c>
      <c r="AF85" s="1054">
        <f>IF(G85&gt;0,ROUND((P85/G85),3),0)</f>
        <v>0.58</v>
      </c>
      <c r="AG85" s="1055">
        <f>IF(G85&gt;0,ROUND((S85/G85),3),0)</f>
        <v>0</v>
      </c>
    </row>
    <row r="86" spans="2:33" s="258" customFormat="1" ht="12" outlineLevel="1">
      <c r="B86" s="259"/>
      <c r="C86" s="240"/>
      <c r="D86" s="260" t="s">
        <v>135</v>
      </c>
      <c r="E86" s="261" t="s">
        <v>137</v>
      </c>
      <c r="F86" s="262" t="s">
        <v>37</v>
      </c>
      <c r="G86" s="243">
        <f>H86+I86</f>
        <v>20000</v>
      </c>
      <c r="H86" s="244"/>
      <c r="I86" s="245">
        <v>20000</v>
      </c>
      <c r="J86" s="243">
        <f>K86+L86</f>
        <v>0</v>
      </c>
      <c r="K86" s="244"/>
      <c r="L86" s="245"/>
      <c r="M86" s="243">
        <f>N86+O86</f>
        <v>11640</v>
      </c>
      <c r="N86" s="244"/>
      <c r="O86" s="245">
        <v>11640</v>
      </c>
      <c r="P86" s="243">
        <f>Q86+R86</f>
        <v>11640</v>
      </c>
      <c r="Q86" s="244"/>
      <c r="R86" s="377">
        <v>11640</v>
      </c>
      <c r="S86" s="243">
        <f>T86+U86</f>
        <v>0</v>
      </c>
      <c r="T86" s="244"/>
      <c r="U86" s="245"/>
      <c r="V86" s="1217" t="s">
        <v>35</v>
      </c>
      <c r="W86" s="1218" t="s">
        <v>35</v>
      </c>
      <c r="X86" s="1218" t="s">
        <v>35</v>
      </c>
      <c r="Y86" s="1219" t="s">
        <v>35</v>
      </c>
      <c r="Z86" s="1042" t="s">
        <v>35</v>
      </c>
      <c r="AA86" s="1043" t="s">
        <v>35</v>
      </c>
      <c r="AB86" s="1043" t="s">
        <v>35</v>
      </c>
      <c r="AC86" s="1044" t="s">
        <v>35</v>
      </c>
      <c r="AD86" s="1042" t="s">
        <v>35</v>
      </c>
      <c r="AE86" s="1043" t="s">
        <v>35</v>
      </c>
      <c r="AF86" s="1043" t="s">
        <v>35</v>
      </c>
      <c r="AG86" s="1044" t="s">
        <v>35</v>
      </c>
    </row>
    <row r="87" spans="2:33" s="258" customFormat="1" ht="12.75" outlineLevel="1" thickBot="1">
      <c r="B87" s="263"/>
      <c r="C87" s="247"/>
      <c r="D87" s="248" t="s">
        <v>135</v>
      </c>
      <c r="E87" s="264" t="s">
        <v>138</v>
      </c>
      <c r="F87" s="265" t="s">
        <v>122</v>
      </c>
      <c r="G87" s="250">
        <f>IF(I87+H87&gt;0,AVERAGE(H87:I87),0)</f>
        <v>0.5</v>
      </c>
      <c r="H87" s="251"/>
      <c r="I87" s="252">
        <v>0.5</v>
      </c>
      <c r="J87" s="250">
        <f>IF(L87+K87&gt;0,AVERAGE(K87:L87),0)</f>
        <v>0</v>
      </c>
      <c r="K87" s="251"/>
      <c r="L87" s="252"/>
      <c r="M87" s="250">
        <f>IF(O87+N87&gt;0,AVERAGE(N87:O87),0)</f>
        <v>0.5</v>
      </c>
      <c r="N87" s="251"/>
      <c r="O87" s="252">
        <v>0.5</v>
      </c>
      <c r="P87" s="250">
        <f>IF(R87+Q87&gt;0,AVERAGE(Q87:R87),0)</f>
        <v>0.5</v>
      </c>
      <c r="Q87" s="251"/>
      <c r="R87" s="391">
        <v>0.5</v>
      </c>
      <c r="S87" s="250">
        <f>IF(U87+T87&gt;0,AVERAGE(T87:U87),0)</f>
        <v>0</v>
      </c>
      <c r="T87" s="251"/>
      <c r="U87" s="252"/>
      <c r="V87" s="1220" t="s">
        <v>35</v>
      </c>
      <c r="W87" s="1221" t="s">
        <v>35</v>
      </c>
      <c r="X87" s="1221" t="s">
        <v>35</v>
      </c>
      <c r="Y87" s="1222" t="s">
        <v>35</v>
      </c>
      <c r="Z87" s="1049" t="s">
        <v>35</v>
      </c>
      <c r="AA87" s="1050" t="s">
        <v>35</v>
      </c>
      <c r="AB87" s="1050" t="s">
        <v>35</v>
      </c>
      <c r="AC87" s="1051" t="s">
        <v>35</v>
      </c>
      <c r="AD87" s="1049" t="s">
        <v>35</v>
      </c>
      <c r="AE87" s="1050" t="s">
        <v>35</v>
      </c>
      <c r="AF87" s="1050" t="s">
        <v>35</v>
      </c>
      <c r="AG87" s="1051" t="s">
        <v>35</v>
      </c>
    </row>
    <row r="88" spans="2:33" s="23" customFormat="1" ht="26.25" outlineLevel="1" thickTop="1">
      <c r="B88" s="279" t="s">
        <v>139</v>
      </c>
      <c r="C88" s="232">
        <v>2210</v>
      </c>
      <c r="D88" s="233" t="s">
        <v>140</v>
      </c>
      <c r="E88" s="280" t="s">
        <v>141</v>
      </c>
      <c r="F88" s="68" t="s">
        <v>79</v>
      </c>
      <c r="G88" s="234">
        <f>H88+I88</f>
        <v>80</v>
      </c>
      <c r="H88" s="235">
        <f>ROUND(H89*H90/1000,1)</f>
        <v>0</v>
      </c>
      <c r="I88" s="236">
        <f>ROUND(I89*I90/1000,1)</f>
        <v>80</v>
      </c>
      <c r="J88" s="234">
        <f>K88+L88</f>
        <v>73.6</v>
      </c>
      <c r="K88" s="235">
        <f>ROUND(K89*K90/1000,1)</f>
        <v>0</v>
      </c>
      <c r="L88" s="236">
        <f>ROUND(L89*L90/1000,1)</f>
        <v>73.6</v>
      </c>
      <c r="M88" s="234">
        <f>N88+O88</f>
        <v>101.8</v>
      </c>
      <c r="N88" s="235">
        <f>ROUND(N89*N90/1000,1)</f>
        <v>0</v>
      </c>
      <c r="O88" s="236">
        <f>ROUND(O89*O90/1000,1)</f>
        <v>101.8</v>
      </c>
      <c r="P88" s="234">
        <f>Q88+R88</f>
        <v>110.9</v>
      </c>
      <c r="Q88" s="235">
        <f>ROUND(Q89*Q90/1000,1)</f>
        <v>0</v>
      </c>
      <c r="R88" s="395">
        <f>ROUND(R89*R90/1000,1)</f>
        <v>110.9</v>
      </c>
      <c r="S88" s="234">
        <f>T88+U88</f>
        <v>0</v>
      </c>
      <c r="T88" s="235">
        <f>ROUND(T89*T90/1000,1)</f>
        <v>0</v>
      </c>
      <c r="U88" s="236">
        <f>ROUND(U89*U90/1000,1)</f>
        <v>0</v>
      </c>
      <c r="V88" s="1223" t="s">
        <v>35</v>
      </c>
      <c r="W88" s="1224" t="s">
        <v>35</v>
      </c>
      <c r="X88" s="1224" t="s">
        <v>35</v>
      </c>
      <c r="Y88" s="1225" t="s">
        <v>35</v>
      </c>
      <c r="Z88" s="395">
        <f>J88-G88</f>
        <v>-6.400000000000006</v>
      </c>
      <c r="AA88" s="235">
        <f>M88-G88</f>
        <v>21.799999999999997</v>
      </c>
      <c r="AB88" s="235">
        <f>P88-G88</f>
        <v>30.900000000000006</v>
      </c>
      <c r="AC88" s="1052">
        <f>S88-G88</f>
        <v>-80</v>
      </c>
      <c r="AD88" s="1053">
        <f>IF(G88&gt;0,ROUND((J88/G88),3),0)</f>
        <v>0.92</v>
      </c>
      <c r="AE88" s="1054">
        <f>IF(G88&gt;0,ROUND((M88/G88),3),0)</f>
        <v>1.273</v>
      </c>
      <c r="AF88" s="1054">
        <f>IF(G88&gt;0,ROUND((P88/G88),3),0)</f>
        <v>1.386</v>
      </c>
      <c r="AG88" s="1055">
        <f>IF(G88&gt;0,ROUND((S88/G88),3),0)</f>
        <v>0</v>
      </c>
    </row>
    <row r="89" spans="2:33" s="258" customFormat="1" ht="12" outlineLevel="1">
      <c r="B89" s="259"/>
      <c r="C89" s="262"/>
      <c r="D89" s="281" t="s">
        <v>140</v>
      </c>
      <c r="E89" s="261" t="s">
        <v>142</v>
      </c>
      <c r="F89" s="262" t="s">
        <v>37</v>
      </c>
      <c r="G89" s="243">
        <f>H89+I89</f>
        <v>50</v>
      </c>
      <c r="H89" s="244"/>
      <c r="I89" s="245">
        <v>50</v>
      </c>
      <c r="J89" s="243">
        <f>K89+L89</f>
        <v>46</v>
      </c>
      <c r="K89" s="244"/>
      <c r="L89" s="245">
        <v>46</v>
      </c>
      <c r="M89" s="243">
        <f>N89+O89</f>
        <v>535</v>
      </c>
      <c r="N89" s="244"/>
      <c r="O89" s="245">
        <v>535</v>
      </c>
      <c r="P89" s="243">
        <f>Q89+R89</f>
        <v>696</v>
      </c>
      <c r="Q89" s="244"/>
      <c r="R89" s="377">
        <v>696</v>
      </c>
      <c r="S89" s="243">
        <f>T89+U89</f>
        <v>0</v>
      </c>
      <c r="T89" s="244"/>
      <c r="U89" s="245"/>
      <c r="V89" s="1217" t="s">
        <v>35</v>
      </c>
      <c r="W89" s="1218" t="s">
        <v>35</v>
      </c>
      <c r="X89" s="1218" t="s">
        <v>35</v>
      </c>
      <c r="Y89" s="1219" t="s">
        <v>35</v>
      </c>
      <c r="Z89" s="1042" t="s">
        <v>35</v>
      </c>
      <c r="AA89" s="1043" t="s">
        <v>35</v>
      </c>
      <c r="AB89" s="1043" t="s">
        <v>35</v>
      </c>
      <c r="AC89" s="1044" t="s">
        <v>35</v>
      </c>
      <c r="AD89" s="1042" t="s">
        <v>35</v>
      </c>
      <c r="AE89" s="1043" t="s">
        <v>35</v>
      </c>
      <c r="AF89" s="1043" t="s">
        <v>35</v>
      </c>
      <c r="AG89" s="1044" t="s">
        <v>35</v>
      </c>
    </row>
    <row r="90" spans="2:33" s="258" customFormat="1" ht="24.75" outlineLevel="1" thickBot="1">
      <c r="B90" s="246"/>
      <c r="C90" s="247"/>
      <c r="D90" s="248" t="s">
        <v>140</v>
      </c>
      <c r="E90" s="249" t="s">
        <v>143</v>
      </c>
      <c r="F90" s="247" t="s">
        <v>122</v>
      </c>
      <c r="G90" s="250">
        <f>IF(I90+H90&gt;0,AVERAGE(H90:I90),0)</f>
        <v>1600</v>
      </c>
      <c r="H90" s="251"/>
      <c r="I90" s="252">
        <v>1600</v>
      </c>
      <c r="J90" s="250">
        <f>IF(L90+K90&gt;0,AVERAGE(K90:L90),0)</f>
        <v>1600</v>
      </c>
      <c r="K90" s="251"/>
      <c r="L90" s="252">
        <v>1600</v>
      </c>
      <c r="M90" s="250">
        <f>IF(O90+N90&gt;0,AVERAGE(N90:O90),0)</f>
        <v>190.28</v>
      </c>
      <c r="N90" s="251"/>
      <c r="O90" s="252">
        <v>190.28</v>
      </c>
      <c r="P90" s="250">
        <f>IF(R90+Q90&gt;0,AVERAGE(Q90:R90),0)</f>
        <v>159.4</v>
      </c>
      <c r="Q90" s="251"/>
      <c r="R90" s="391">
        <v>159.4</v>
      </c>
      <c r="S90" s="250">
        <f>IF(U90+T90&gt;0,AVERAGE(T90:U90),0)</f>
        <v>0</v>
      </c>
      <c r="T90" s="251"/>
      <c r="U90" s="252"/>
      <c r="V90" s="1220" t="s">
        <v>35</v>
      </c>
      <c r="W90" s="1221" t="s">
        <v>35</v>
      </c>
      <c r="X90" s="1221" t="s">
        <v>35</v>
      </c>
      <c r="Y90" s="1222" t="s">
        <v>35</v>
      </c>
      <c r="Z90" s="1049" t="s">
        <v>35</v>
      </c>
      <c r="AA90" s="1050" t="s">
        <v>35</v>
      </c>
      <c r="AB90" s="1050" t="s">
        <v>35</v>
      </c>
      <c r="AC90" s="1051" t="s">
        <v>35</v>
      </c>
      <c r="AD90" s="1049" t="s">
        <v>35</v>
      </c>
      <c r="AE90" s="1050" t="s">
        <v>35</v>
      </c>
      <c r="AF90" s="1050" t="s">
        <v>35</v>
      </c>
      <c r="AG90" s="1051" t="s">
        <v>35</v>
      </c>
    </row>
    <row r="91" spans="1:33" s="270" customFormat="1" ht="26.25" outlineLevel="1" thickTop="1">
      <c r="A91" s="266"/>
      <c r="B91" s="254" t="s">
        <v>144</v>
      </c>
      <c r="C91" s="255">
        <v>2210</v>
      </c>
      <c r="D91" s="256" t="s">
        <v>145</v>
      </c>
      <c r="E91" s="282" t="s">
        <v>146</v>
      </c>
      <c r="F91" s="255" t="s">
        <v>79</v>
      </c>
      <c r="G91" s="234">
        <f>H91+I91</f>
        <v>0</v>
      </c>
      <c r="H91" s="235">
        <f>ROUND(H92*H93/1000,1)</f>
        <v>0</v>
      </c>
      <c r="I91" s="236">
        <f>ROUND(I92*I93/1000,1)</f>
        <v>0</v>
      </c>
      <c r="J91" s="234">
        <f>K91+L91</f>
        <v>0</v>
      </c>
      <c r="K91" s="235">
        <f>ROUND(K92*K93/1000,1)</f>
        <v>0</v>
      </c>
      <c r="L91" s="236">
        <f>ROUND(L92*L93/1000,1)</f>
        <v>0</v>
      </c>
      <c r="M91" s="234">
        <f>N91+O91</f>
        <v>0</v>
      </c>
      <c r="N91" s="235">
        <f>ROUND(N92*N93/1000,1)</f>
        <v>0</v>
      </c>
      <c r="O91" s="236">
        <f>ROUND(O92*O93/1000,1)</f>
        <v>0</v>
      </c>
      <c r="P91" s="234">
        <f>Q91+R91</f>
        <v>0</v>
      </c>
      <c r="Q91" s="235">
        <f>ROUND(Q92*Q93/1000,1)</f>
        <v>0</v>
      </c>
      <c r="R91" s="395">
        <f>ROUND(R92*R93/1000,1)</f>
        <v>0</v>
      </c>
      <c r="S91" s="234">
        <f>T91+U91</f>
        <v>0</v>
      </c>
      <c r="T91" s="235">
        <f>ROUND(T92*T93/1000,1)</f>
        <v>0</v>
      </c>
      <c r="U91" s="236">
        <f>ROUND(U92*U93/1000,1)</f>
        <v>0</v>
      </c>
      <c r="V91" s="1223" t="s">
        <v>35</v>
      </c>
      <c r="W91" s="1224" t="s">
        <v>35</v>
      </c>
      <c r="X91" s="1224" t="s">
        <v>35</v>
      </c>
      <c r="Y91" s="1225" t="s">
        <v>35</v>
      </c>
      <c r="Z91" s="395">
        <f>J91-G91</f>
        <v>0</v>
      </c>
      <c r="AA91" s="235">
        <f>M91-G91</f>
        <v>0</v>
      </c>
      <c r="AB91" s="235">
        <f>P91-G91</f>
        <v>0</v>
      </c>
      <c r="AC91" s="1052">
        <f>S91-G91</f>
        <v>0</v>
      </c>
      <c r="AD91" s="1053">
        <f>IF(G91&gt;0,ROUND((J91/G91),3),0)</f>
        <v>0</v>
      </c>
      <c r="AE91" s="1054">
        <f>IF(G91&gt;0,ROUND((M91/G91),3),0)</f>
        <v>0</v>
      </c>
      <c r="AF91" s="1054">
        <f>IF(G91&gt;0,ROUND((P91/G91),3),0)</f>
        <v>0</v>
      </c>
      <c r="AG91" s="1055">
        <f>IF(G91&gt;0,ROUND((S91/G91),3),0)</f>
        <v>0</v>
      </c>
    </row>
    <row r="92" spans="2:33" s="258" customFormat="1" ht="12" outlineLevel="1">
      <c r="B92" s="239"/>
      <c r="C92" s="240"/>
      <c r="D92" s="260" t="s">
        <v>145</v>
      </c>
      <c r="E92" s="283" t="s">
        <v>147</v>
      </c>
      <c r="F92" s="240" t="s">
        <v>37</v>
      </c>
      <c r="G92" s="243">
        <f>H92+I92</f>
        <v>0</v>
      </c>
      <c r="H92" s="244"/>
      <c r="I92" s="245"/>
      <c r="J92" s="243">
        <f>K92+L92</f>
        <v>0</v>
      </c>
      <c r="K92" s="244"/>
      <c r="L92" s="245"/>
      <c r="M92" s="243">
        <f>N92+O92</f>
        <v>0</v>
      </c>
      <c r="N92" s="244"/>
      <c r="O92" s="245"/>
      <c r="P92" s="243">
        <f>Q92+R92</f>
        <v>0</v>
      </c>
      <c r="Q92" s="244"/>
      <c r="R92" s="377"/>
      <c r="S92" s="243">
        <f>T92+U92</f>
        <v>0</v>
      </c>
      <c r="T92" s="244"/>
      <c r="U92" s="245"/>
      <c r="V92" s="1217" t="s">
        <v>35</v>
      </c>
      <c r="W92" s="1218" t="s">
        <v>35</v>
      </c>
      <c r="X92" s="1218" t="s">
        <v>35</v>
      </c>
      <c r="Y92" s="1219" t="s">
        <v>35</v>
      </c>
      <c r="Z92" s="1042" t="s">
        <v>35</v>
      </c>
      <c r="AA92" s="1043" t="s">
        <v>35</v>
      </c>
      <c r="AB92" s="1043" t="s">
        <v>35</v>
      </c>
      <c r="AC92" s="1044" t="s">
        <v>35</v>
      </c>
      <c r="AD92" s="1042" t="s">
        <v>35</v>
      </c>
      <c r="AE92" s="1043" t="s">
        <v>35</v>
      </c>
      <c r="AF92" s="1043" t="s">
        <v>35</v>
      </c>
      <c r="AG92" s="1044" t="s">
        <v>35</v>
      </c>
    </row>
    <row r="93" spans="2:33" s="258" customFormat="1" ht="12.75" outlineLevel="1" thickBot="1">
      <c r="B93" s="246"/>
      <c r="C93" s="247"/>
      <c r="D93" s="248" t="s">
        <v>145</v>
      </c>
      <c r="E93" s="284" t="s">
        <v>148</v>
      </c>
      <c r="F93" s="247" t="s">
        <v>122</v>
      </c>
      <c r="G93" s="250">
        <f>IF(I93+H93&gt;0,AVERAGE(H93:I93),0)</f>
        <v>0</v>
      </c>
      <c r="H93" s="251"/>
      <c r="I93" s="252"/>
      <c r="J93" s="250">
        <f>IF(L93+K93&gt;0,AVERAGE(K93:L93),0)</f>
        <v>0</v>
      </c>
      <c r="K93" s="251"/>
      <c r="L93" s="252"/>
      <c r="M93" s="250">
        <f>IF(O93+N93&gt;0,AVERAGE(N93:O93),0)</f>
        <v>0</v>
      </c>
      <c r="N93" s="251"/>
      <c r="O93" s="252"/>
      <c r="P93" s="250">
        <f>IF(R93+Q93&gt;0,AVERAGE(Q93:R93),0)</f>
        <v>0</v>
      </c>
      <c r="Q93" s="251"/>
      <c r="R93" s="391"/>
      <c r="S93" s="250">
        <f>IF(U93+T93&gt;0,AVERAGE(T93:U93),0)</f>
        <v>0</v>
      </c>
      <c r="T93" s="251"/>
      <c r="U93" s="252"/>
      <c r="V93" s="1220" t="s">
        <v>35</v>
      </c>
      <c r="W93" s="1221" t="s">
        <v>35</v>
      </c>
      <c r="X93" s="1221" t="s">
        <v>35</v>
      </c>
      <c r="Y93" s="1222" t="s">
        <v>35</v>
      </c>
      <c r="Z93" s="1049" t="s">
        <v>35</v>
      </c>
      <c r="AA93" s="1050" t="s">
        <v>35</v>
      </c>
      <c r="AB93" s="1050" t="s">
        <v>35</v>
      </c>
      <c r="AC93" s="1051" t="s">
        <v>35</v>
      </c>
      <c r="AD93" s="1049" t="s">
        <v>35</v>
      </c>
      <c r="AE93" s="1050" t="s">
        <v>35</v>
      </c>
      <c r="AF93" s="1050" t="s">
        <v>35</v>
      </c>
      <c r="AG93" s="1051" t="s">
        <v>35</v>
      </c>
    </row>
    <row r="94" spans="1:33" s="270" customFormat="1" ht="16.5" outlineLevel="1" thickTop="1">
      <c r="A94" s="266"/>
      <c r="B94" s="254" t="s">
        <v>149</v>
      </c>
      <c r="C94" s="255">
        <v>2210</v>
      </c>
      <c r="D94" s="256" t="s">
        <v>145</v>
      </c>
      <c r="E94" s="282" t="s">
        <v>150</v>
      </c>
      <c r="F94" s="255" t="s">
        <v>79</v>
      </c>
      <c r="G94" s="234">
        <f>H94+I94</f>
        <v>20</v>
      </c>
      <c r="H94" s="235">
        <f>ROUND(H95*H96/1000,1)</f>
        <v>0</v>
      </c>
      <c r="I94" s="236">
        <f>ROUND(I95*I96/1000,1)</f>
        <v>20</v>
      </c>
      <c r="J94" s="234">
        <f>K94+L94</f>
        <v>10</v>
      </c>
      <c r="K94" s="235">
        <f>ROUND(K95*K96/1000,1)</f>
        <v>0</v>
      </c>
      <c r="L94" s="236">
        <f>ROUND(L95*L96/1000,1)</f>
        <v>10</v>
      </c>
      <c r="M94" s="234">
        <f>N94+O94</f>
        <v>12.7</v>
      </c>
      <c r="N94" s="235">
        <f>ROUND(N95*N96/1000,1)</f>
        <v>0</v>
      </c>
      <c r="O94" s="236">
        <f>ROUND(O95*O96/1000,1)</f>
        <v>12.7</v>
      </c>
      <c r="P94" s="234">
        <f>Q94+R94</f>
        <v>102.6</v>
      </c>
      <c r="Q94" s="235">
        <f>ROUND(Q95*Q96/1000,1)</f>
        <v>0</v>
      </c>
      <c r="R94" s="395">
        <f>ROUND(R95*R96/1000,1)</f>
        <v>102.6</v>
      </c>
      <c r="S94" s="234">
        <f>T94+U94</f>
        <v>0</v>
      </c>
      <c r="T94" s="235">
        <f>ROUND(T95*T96/1000,1)</f>
        <v>0</v>
      </c>
      <c r="U94" s="236">
        <f>ROUND(U95*U96/1000,1)</f>
        <v>0</v>
      </c>
      <c r="V94" s="1223" t="s">
        <v>35</v>
      </c>
      <c r="W94" s="1224" t="s">
        <v>35</v>
      </c>
      <c r="X94" s="1224" t="s">
        <v>35</v>
      </c>
      <c r="Y94" s="1225" t="s">
        <v>35</v>
      </c>
      <c r="Z94" s="395">
        <f>J94-G94</f>
        <v>-10</v>
      </c>
      <c r="AA94" s="235">
        <f>M94-G94</f>
        <v>-7.300000000000001</v>
      </c>
      <c r="AB94" s="235">
        <f>P94-G94</f>
        <v>82.6</v>
      </c>
      <c r="AC94" s="1052">
        <f>S94-G94</f>
        <v>-20</v>
      </c>
      <c r="AD94" s="1053">
        <f>IF(G94&gt;0,ROUND((J94/G94),3),0)</f>
        <v>0.5</v>
      </c>
      <c r="AE94" s="1054">
        <f>IF(G94&gt;0,ROUND((M94/G94),3),0)</f>
        <v>0.635</v>
      </c>
      <c r="AF94" s="1054">
        <f>IF(G94&gt;0,ROUND((P94/G94),3),0)</f>
        <v>5.13</v>
      </c>
      <c r="AG94" s="1055">
        <f>IF(G94&gt;0,ROUND((S94/G94),3),0)</f>
        <v>0</v>
      </c>
    </row>
    <row r="95" spans="2:33" s="258" customFormat="1" ht="12" outlineLevel="1">
      <c r="B95" s="239"/>
      <c r="C95" s="240"/>
      <c r="D95" s="260" t="s">
        <v>145</v>
      </c>
      <c r="E95" s="283" t="s">
        <v>147</v>
      </c>
      <c r="F95" s="240" t="s">
        <v>37</v>
      </c>
      <c r="G95" s="243">
        <f>H95+I95</f>
        <v>100</v>
      </c>
      <c r="H95" s="244"/>
      <c r="I95" s="245">
        <v>100</v>
      </c>
      <c r="J95" s="243">
        <f>K95+L95</f>
        <v>50</v>
      </c>
      <c r="K95" s="244"/>
      <c r="L95" s="245">
        <v>50</v>
      </c>
      <c r="M95" s="243">
        <f>N95+O95</f>
        <v>60</v>
      </c>
      <c r="N95" s="244"/>
      <c r="O95" s="245">
        <v>60</v>
      </c>
      <c r="P95" s="243">
        <f>Q95+R95</f>
        <v>1659</v>
      </c>
      <c r="Q95" s="244"/>
      <c r="R95" s="377">
        <v>1659</v>
      </c>
      <c r="S95" s="243">
        <f>T95+U95</f>
        <v>0</v>
      </c>
      <c r="T95" s="244"/>
      <c r="U95" s="245"/>
      <c r="V95" s="1217" t="s">
        <v>35</v>
      </c>
      <c r="W95" s="1218" t="s">
        <v>35</v>
      </c>
      <c r="X95" s="1218" t="s">
        <v>35</v>
      </c>
      <c r="Y95" s="1219" t="s">
        <v>35</v>
      </c>
      <c r="Z95" s="1042" t="s">
        <v>35</v>
      </c>
      <c r="AA95" s="1043" t="s">
        <v>35</v>
      </c>
      <c r="AB95" s="1043" t="s">
        <v>35</v>
      </c>
      <c r="AC95" s="1044" t="s">
        <v>35</v>
      </c>
      <c r="AD95" s="1042" t="s">
        <v>35</v>
      </c>
      <c r="AE95" s="1043" t="s">
        <v>35</v>
      </c>
      <c r="AF95" s="1043" t="s">
        <v>35</v>
      </c>
      <c r="AG95" s="1044" t="s">
        <v>35</v>
      </c>
    </row>
    <row r="96" spans="2:33" s="258" customFormat="1" ht="12.75" outlineLevel="1" thickBot="1">
      <c r="B96" s="246"/>
      <c r="C96" s="247"/>
      <c r="D96" s="248" t="s">
        <v>145</v>
      </c>
      <c r="E96" s="284" t="s">
        <v>148</v>
      </c>
      <c r="F96" s="247" t="s">
        <v>122</v>
      </c>
      <c r="G96" s="250">
        <f>IF(I96+H96&gt;0,AVERAGE(H96:I96),0)</f>
        <v>200</v>
      </c>
      <c r="H96" s="251"/>
      <c r="I96" s="252">
        <v>200</v>
      </c>
      <c r="J96" s="250">
        <f>IF(L96+K96&gt;0,AVERAGE(K96:L96),0)</f>
        <v>200</v>
      </c>
      <c r="K96" s="251"/>
      <c r="L96" s="252">
        <v>200</v>
      </c>
      <c r="M96" s="250">
        <f>IF(O96+N96&gt;0,AVERAGE(N96:O96),0)</f>
        <v>212.45</v>
      </c>
      <c r="N96" s="251"/>
      <c r="O96" s="252">
        <v>212.45</v>
      </c>
      <c r="P96" s="250">
        <f>IF(R96+Q96&gt;0,AVERAGE(Q96:R96),0)</f>
        <v>61.84</v>
      </c>
      <c r="Q96" s="251"/>
      <c r="R96" s="391">
        <v>61.84</v>
      </c>
      <c r="S96" s="250">
        <f>IF(U96+T96&gt;0,AVERAGE(T96:U96),0)</f>
        <v>0</v>
      </c>
      <c r="T96" s="251"/>
      <c r="U96" s="252"/>
      <c r="V96" s="1220" t="s">
        <v>35</v>
      </c>
      <c r="W96" s="1221" t="s">
        <v>35</v>
      </c>
      <c r="X96" s="1221" t="s">
        <v>35</v>
      </c>
      <c r="Y96" s="1222" t="s">
        <v>35</v>
      </c>
      <c r="Z96" s="1049" t="s">
        <v>35</v>
      </c>
      <c r="AA96" s="1050" t="s">
        <v>35</v>
      </c>
      <c r="AB96" s="1050" t="s">
        <v>35</v>
      </c>
      <c r="AC96" s="1051" t="s">
        <v>35</v>
      </c>
      <c r="AD96" s="1049" t="s">
        <v>35</v>
      </c>
      <c r="AE96" s="1050" t="s">
        <v>35</v>
      </c>
      <c r="AF96" s="1050" t="s">
        <v>35</v>
      </c>
      <c r="AG96" s="1051" t="s">
        <v>35</v>
      </c>
    </row>
    <row r="97" spans="1:33" s="270" customFormat="1" ht="26.25" outlineLevel="1" thickTop="1">
      <c r="A97" s="266"/>
      <c r="B97" s="254" t="s">
        <v>151</v>
      </c>
      <c r="C97" s="255">
        <v>2210</v>
      </c>
      <c r="D97" s="256" t="s">
        <v>145</v>
      </c>
      <c r="E97" s="282" t="s">
        <v>152</v>
      </c>
      <c r="F97" s="255" t="s">
        <v>79</v>
      </c>
      <c r="G97" s="234">
        <f>H97+I97</f>
        <v>90</v>
      </c>
      <c r="H97" s="235">
        <f>ROUND(H98*H99/1000,1)</f>
        <v>0</v>
      </c>
      <c r="I97" s="236">
        <f>ROUND(I98*I99/1000,1)</f>
        <v>90</v>
      </c>
      <c r="J97" s="234">
        <f>K97+L97</f>
        <v>28.5</v>
      </c>
      <c r="K97" s="235">
        <f>ROUND(K98*K99/1000,1)</f>
        <v>0</v>
      </c>
      <c r="L97" s="236">
        <f>ROUND(L98*L99/1000,1)</f>
        <v>28.5</v>
      </c>
      <c r="M97" s="234">
        <f>N97+O97</f>
        <v>69.2</v>
      </c>
      <c r="N97" s="235">
        <f>ROUND(N98*N99/1000,1)</f>
        <v>0</v>
      </c>
      <c r="O97" s="236">
        <f>ROUND(O98*O99/1000,1)</f>
        <v>69.2</v>
      </c>
      <c r="P97" s="234">
        <f>Q97+R97</f>
        <v>202.7</v>
      </c>
      <c r="Q97" s="235">
        <f>ROUND(Q98*Q99/1000,1)</f>
        <v>0</v>
      </c>
      <c r="R97" s="395">
        <f>ROUND(R98*R99/1000,1)</f>
        <v>202.7</v>
      </c>
      <c r="S97" s="234">
        <f>T97+U97</f>
        <v>0</v>
      </c>
      <c r="T97" s="235">
        <f>ROUND(T98*T99/1000,1)</f>
        <v>0</v>
      </c>
      <c r="U97" s="236">
        <f>ROUND(U98*U99/1000,1)</f>
        <v>0</v>
      </c>
      <c r="V97" s="1223" t="s">
        <v>35</v>
      </c>
      <c r="W97" s="1224" t="s">
        <v>35</v>
      </c>
      <c r="X97" s="1224" t="s">
        <v>35</v>
      </c>
      <c r="Y97" s="1225" t="s">
        <v>35</v>
      </c>
      <c r="Z97" s="395">
        <f>J97-G97</f>
        <v>-61.5</v>
      </c>
      <c r="AA97" s="235">
        <f>M97-G97</f>
        <v>-20.799999999999997</v>
      </c>
      <c r="AB97" s="235">
        <f>P97-G97</f>
        <v>112.69999999999999</v>
      </c>
      <c r="AC97" s="1052">
        <f>S97-G97</f>
        <v>-90</v>
      </c>
      <c r="AD97" s="1053">
        <f>IF(G97&gt;0,ROUND((J97/G97),3),0)</f>
        <v>0.317</v>
      </c>
      <c r="AE97" s="1054">
        <f>IF(G97&gt;0,ROUND((M97/G97),3),0)</f>
        <v>0.769</v>
      </c>
      <c r="AF97" s="1054">
        <f>IF(G97&gt;0,ROUND((P97/G97),3),0)</f>
        <v>2.252</v>
      </c>
      <c r="AG97" s="1055">
        <f>IF(G97&gt;0,ROUND((S97/G97),3),0)</f>
        <v>0</v>
      </c>
    </row>
    <row r="98" spans="2:33" s="258" customFormat="1" ht="12" outlineLevel="1">
      <c r="B98" s="239"/>
      <c r="C98" s="240"/>
      <c r="D98" s="260" t="s">
        <v>145</v>
      </c>
      <c r="E98" s="283" t="s">
        <v>147</v>
      </c>
      <c r="F98" s="240" t="s">
        <v>37</v>
      </c>
      <c r="G98" s="243">
        <f>H98+I98</f>
        <v>60</v>
      </c>
      <c r="H98" s="244"/>
      <c r="I98" s="245">
        <v>60</v>
      </c>
      <c r="J98" s="243">
        <f>K98+L98</f>
        <v>19</v>
      </c>
      <c r="K98" s="244"/>
      <c r="L98" s="245">
        <v>19</v>
      </c>
      <c r="M98" s="243">
        <f>N98+O98</f>
        <v>507</v>
      </c>
      <c r="N98" s="244"/>
      <c r="O98" s="245">
        <v>507</v>
      </c>
      <c r="P98" s="243">
        <f>Q98+R98</f>
        <v>7052</v>
      </c>
      <c r="Q98" s="244"/>
      <c r="R98" s="377">
        <v>7052</v>
      </c>
      <c r="S98" s="243">
        <f>T98+U98</f>
        <v>0</v>
      </c>
      <c r="T98" s="244"/>
      <c r="U98" s="245"/>
      <c r="V98" s="1217" t="s">
        <v>35</v>
      </c>
      <c r="W98" s="1218" t="s">
        <v>35</v>
      </c>
      <c r="X98" s="1218" t="s">
        <v>35</v>
      </c>
      <c r="Y98" s="1219" t="s">
        <v>35</v>
      </c>
      <c r="Z98" s="1042" t="s">
        <v>35</v>
      </c>
      <c r="AA98" s="1043" t="s">
        <v>35</v>
      </c>
      <c r="AB98" s="1043" t="s">
        <v>35</v>
      </c>
      <c r="AC98" s="1044" t="s">
        <v>35</v>
      </c>
      <c r="AD98" s="1042" t="s">
        <v>35</v>
      </c>
      <c r="AE98" s="1043" t="s">
        <v>35</v>
      </c>
      <c r="AF98" s="1043" t="s">
        <v>35</v>
      </c>
      <c r="AG98" s="1044" t="s">
        <v>35</v>
      </c>
    </row>
    <row r="99" spans="2:33" s="258" customFormat="1" ht="12.75" outlineLevel="1" thickBot="1">
      <c r="B99" s="246"/>
      <c r="C99" s="247"/>
      <c r="D99" s="248" t="s">
        <v>145</v>
      </c>
      <c r="E99" s="284" t="s">
        <v>148</v>
      </c>
      <c r="F99" s="247" t="s">
        <v>122</v>
      </c>
      <c r="G99" s="250">
        <f>IF(I99+H99&gt;0,AVERAGE(H99:I99),0)</f>
        <v>1500</v>
      </c>
      <c r="H99" s="251"/>
      <c r="I99" s="252">
        <v>1500</v>
      </c>
      <c r="J99" s="250">
        <f>IF(L99+K99&gt;0,AVERAGE(K99:L99),0)</f>
        <v>1500</v>
      </c>
      <c r="K99" s="251"/>
      <c r="L99" s="252">
        <v>1500</v>
      </c>
      <c r="M99" s="250">
        <f>IF(O99+N99&gt;0,AVERAGE(N99:O99),0)</f>
        <v>136.49</v>
      </c>
      <c r="N99" s="251"/>
      <c r="O99" s="252">
        <v>136.49</v>
      </c>
      <c r="P99" s="250">
        <f>IF(R99+Q99&gt;0,AVERAGE(Q99:R99),0)</f>
        <v>28.74</v>
      </c>
      <c r="Q99" s="251"/>
      <c r="R99" s="391">
        <v>28.74</v>
      </c>
      <c r="S99" s="250">
        <f>IF(U99+T99&gt;0,AVERAGE(T99:U99),0)</f>
        <v>0</v>
      </c>
      <c r="T99" s="251"/>
      <c r="U99" s="252"/>
      <c r="V99" s="1220" t="s">
        <v>35</v>
      </c>
      <c r="W99" s="1221" t="s">
        <v>35</v>
      </c>
      <c r="X99" s="1221" t="s">
        <v>35</v>
      </c>
      <c r="Y99" s="1222" t="s">
        <v>35</v>
      </c>
      <c r="Z99" s="1049" t="s">
        <v>35</v>
      </c>
      <c r="AA99" s="1050" t="s">
        <v>35</v>
      </c>
      <c r="AB99" s="1050" t="s">
        <v>35</v>
      </c>
      <c r="AC99" s="1051" t="s">
        <v>35</v>
      </c>
      <c r="AD99" s="1049" t="s">
        <v>35</v>
      </c>
      <c r="AE99" s="1050" t="s">
        <v>35</v>
      </c>
      <c r="AF99" s="1050" t="s">
        <v>35</v>
      </c>
      <c r="AG99" s="1051" t="s">
        <v>35</v>
      </c>
    </row>
    <row r="100" spans="1:33" s="257" customFormat="1" ht="17.25" outlineLevel="1" thickBot="1" thickTop="1">
      <c r="A100" s="253"/>
      <c r="B100" s="285" t="s">
        <v>153</v>
      </c>
      <c r="C100" s="272">
        <v>2210</v>
      </c>
      <c r="D100" s="273" t="s">
        <v>154</v>
      </c>
      <c r="E100" s="286" t="s">
        <v>155</v>
      </c>
      <c r="F100" s="272" t="s">
        <v>79</v>
      </c>
      <c r="G100" s="287">
        <f aca="true" t="shared" si="45" ref="G100:U100">G101+G104+G107+G110</f>
        <v>211.7</v>
      </c>
      <c r="H100" s="288">
        <f t="shared" si="45"/>
        <v>0</v>
      </c>
      <c r="I100" s="289">
        <f t="shared" si="45"/>
        <v>211.7</v>
      </c>
      <c r="J100" s="287">
        <f t="shared" si="45"/>
        <v>72</v>
      </c>
      <c r="K100" s="288">
        <f t="shared" si="45"/>
        <v>0</v>
      </c>
      <c r="L100" s="289">
        <f t="shared" si="45"/>
        <v>72</v>
      </c>
      <c r="M100" s="287">
        <f t="shared" si="45"/>
        <v>236.5</v>
      </c>
      <c r="N100" s="288">
        <f t="shared" si="45"/>
        <v>0</v>
      </c>
      <c r="O100" s="289">
        <f t="shared" si="45"/>
        <v>236.5</v>
      </c>
      <c r="P100" s="287">
        <f t="shared" si="45"/>
        <v>266.1</v>
      </c>
      <c r="Q100" s="288">
        <f t="shared" si="45"/>
        <v>0</v>
      </c>
      <c r="R100" s="394">
        <f t="shared" si="45"/>
        <v>266.1</v>
      </c>
      <c r="S100" s="287">
        <f t="shared" si="45"/>
        <v>0</v>
      </c>
      <c r="T100" s="288">
        <f t="shared" si="45"/>
        <v>0</v>
      </c>
      <c r="U100" s="289">
        <f t="shared" si="45"/>
        <v>0</v>
      </c>
      <c r="V100" s="1229" t="s">
        <v>35</v>
      </c>
      <c r="W100" s="1230" t="s">
        <v>35</v>
      </c>
      <c r="X100" s="1230" t="s">
        <v>35</v>
      </c>
      <c r="Y100" s="1231" t="s">
        <v>35</v>
      </c>
      <c r="Z100" s="372">
        <f>J100-G100</f>
        <v>-139.7</v>
      </c>
      <c r="AA100" s="371">
        <f>M100-G100</f>
        <v>24.80000000000001</v>
      </c>
      <c r="AB100" s="371">
        <f>P100-G100</f>
        <v>54.400000000000034</v>
      </c>
      <c r="AC100" s="1066">
        <f>S100-G100</f>
        <v>-211.7</v>
      </c>
      <c r="AD100" s="1067">
        <f>IF(G100&gt;0,ROUND((J100/G100),3),0)</f>
        <v>0.34</v>
      </c>
      <c r="AE100" s="1068">
        <f>IF(G100&gt;0,ROUND((M100/G100),3),0)</f>
        <v>1.117</v>
      </c>
      <c r="AF100" s="1068">
        <f>IF(G100&gt;0,ROUND((P100/G100),3),0)</f>
        <v>1.257</v>
      </c>
      <c r="AG100" s="1069">
        <f>IF(G100&gt;0,ROUND((S100/G100),3),0)</f>
        <v>0</v>
      </c>
    </row>
    <row r="101" spans="2:33" s="270" customFormat="1" ht="13.5" outlineLevel="1" thickTop="1">
      <c r="B101" s="290" t="s">
        <v>156</v>
      </c>
      <c r="C101" s="291">
        <v>2210</v>
      </c>
      <c r="D101" s="292" t="s">
        <v>154</v>
      </c>
      <c r="E101" s="293" t="s">
        <v>157</v>
      </c>
      <c r="F101" s="291" t="s">
        <v>79</v>
      </c>
      <c r="G101" s="234">
        <f>H101+I101</f>
        <v>0</v>
      </c>
      <c r="H101" s="235">
        <f>ROUND(H102*H103/1000,1)</f>
        <v>0</v>
      </c>
      <c r="I101" s="236">
        <f>ROUND(I102*I103/1000,1)</f>
        <v>0</v>
      </c>
      <c r="J101" s="234">
        <f>K101+L101</f>
        <v>0</v>
      </c>
      <c r="K101" s="235">
        <f>ROUND(K102*K103/1000,1)</f>
        <v>0</v>
      </c>
      <c r="L101" s="236">
        <f>ROUND(L102*L103/1000,1)</f>
        <v>0</v>
      </c>
      <c r="M101" s="234">
        <f>N101+O101</f>
        <v>0</v>
      </c>
      <c r="N101" s="235">
        <f>ROUND(N102*N103/1000,1)</f>
        <v>0</v>
      </c>
      <c r="O101" s="236">
        <f>ROUND(O102*O103/1000,1)</f>
        <v>0</v>
      </c>
      <c r="P101" s="234">
        <f>Q101+R101</f>
        <v>0</v>
      </c>
      <c r="Q101" s="235">
        <f>ROUND(Q102*Q103/1000,1)</f>
        <v>0</v>
      </c>
      <c r="R101" s="395">
        <f>ROUND(R102*R103/1000,1)</f>
        <v>0</v>
      </c>
      <c r="S101" s="234">
        <f>T101+U101</f>
        <v>0</v>
      </c>
      <c r="T101" s="235">
        <f>ROUND(T102*T103/1000,1)</f>
        <v>0</v>
      </c>
      <c r="U101" s="236">
        <f>ROUND(U102*U103/1000,1)</f>
        <v>0</v>
      </c>
      <c r="V101" s="1223" t="s">
        <v>35</v>
      </c>
      <c r="W101" s="1224" t="s">
        <v>35</v>
      </c>
      <c r="X101" s="1224" t="s">
        <v>35</v>
      </c>
      <c r="Y101" s="1225" t="s">
        <v>35</v>
      </c>
      <c r="Z101" s="395">
        <f>J101-G101</f>
        <v>0</v>
      </c>
      <c r="AA101" s="235">
        <f>M101-G101</f>
        <v>0</v>
      </c>
      <c r="AB101" s="235">
        <f>P101-G101</f>
        <v>0</v>
      </c>
      <c r="AC101" s="1052">
        <f>S101-G101</f>
        <v>0</v>
      </c>
      <c r="AD101" s="1053">
        <f>IF(G101&gt;0,ROUND((J101/G101),3),0)</f>
        <v>0</v>
      </c>
      <c r="AE101" s="1054">
        <f>IF(G101&gt;0,ROUND((M101/G101),3),0)</f>
        <v>0</v>
      </c>
      <c r="AF101" s="1054">
        <f>IF(G101&gt;0,ROUND((P101/G101),3),0)</f>
        <v>0</v>
      </c>
      <c r="AG101" s="1055">
        <f>IF(G101&gt;0,ROUND((S101/G101),3),0)</f>
        <v>0</v>
      </c>
    </row>
    <row r="102" spans="2:33" s="294" customFormat="1" ht="12" outlineLevel="1">
      <c r="B102" s="295"/>
      <c r="C102" s="296"/>
      <c r="D102" s="260" t="s">
        <v>154</v>
      </c>
      <c r="E102" s="283" t="s">
        <v>147</v>
      </c>
      <c r="F102" s="262" t="s">
        <v>37</v>
      </c>
      <c r="G102" s="243">
        <f>H102+I102</f>
        <v>0</v>
      </c>
      <c r="H102" s="244"/>
      <c r="I102" s="245"/>
      <c r="J102" s="243">
        <f>K102+L102</f>
        <v>0</v>
      </c>
      <c r="K102" s="244"/>
      <c r="L102" s="245"/>
      <c r="M102" s="243">
        <f>N102+O102</f>
        <v>0</v>
      </c>
      <c r="N102" s="244"/>
      <c r="O102" s="245"/>
      <c r="P102" s="243">
        <f>Q102+R102</f>
        <v>0</v>
      </c>
      <c r="Q102" s="244"/>
      <c r="R102" s="377"/>
      <c r="S102" s="243">
        <f>T102+U102</f>
        <v>0</v>
      </c>
      <c r="T102" s="244"/>
      <c r="U102" s="245"/>
      <c r="V102" s="1217" t="s">
        <v>35</v>
      </c>
      <c r="W102" s="1218" t="s">
        <v>35</v>
      </c>
      <c r="X102" s="1218" t="s">
        <v>35</v>
      </c>
      <c r="Y102" s="1219" t="s">
        <v>35</v>
      </c>
      <c r="Z102" s="1042" t="s">
        <v>35</v>
      </c>
      <c r="AA102" s="1043" t="s">
        <v>35</v>
      </c>
      <c r="AB102" s="1043" t="s">
        <v>35</v>
      </c>
      <c r="AC102" s="1044" t="s">
        <v>35</v>
      </c>
      <c r="AD102" s="1042" t="s">
        <v>35</v>
      </c>
      <c r="AE102" s="1043" t="s">
        <v>35</v>
      </c>
      <c r="AF102" s="1043" t="s">
        <v>35</v>
      </c>
      <c r="AG102" s="1044" t="s">
        <v>35</v>
      </c>
    </row>
    <row r="103" spans="2:33" s="294" customFormat="1" ht="12" outlineLevel="1">
      <c r="B103" s="295"/>
      <c r="C103" s="296"/>
      <c r="D103" s="260" t="s">
        <v>154</v>
      </c>
      <c r="E103" s="297" t="s">
        <v>148</v>
      </c>
      <c r="F103" s="298" t="s">
        <v>122</v>
      </c>
      <c r="G103" s="299">
        <f>IF(I103+H103&gt;0,AVERAGE(H103:I103),0)</f>
        <v>0</v>
      </c>
      <c r="H103" s="300"/>
      <c r="I103" s="301"/>
      <c r="J103" s="299">
        <f>IF(L103+K103&gt;0,AVERAGE(K103:L103),0)</f>
        <v>0</v>
      </c>
      <c r="K103" s="300"/>
      <c r="L103" s="301"/>
      <c r="M103" s="299">
        <f>IF(O103+N103&gt;0,AVERAGE(N103:O103),0)</f>
        <v>0</v>
      </c>
      <c r="N103" s="300"/>
      <c r="O103" s="301"/>
      <c r="P103" s="299">
        <f>IF(R103+Q103&gt;0,AVERAGE(Q103:R103),0)</f>
        <v>0</v>
      </c>
      <c r="Q103" s="300"/>
      <c r="R103" s="962"/>
      <c r="S103" s="299">
        <f>IF(U103+T103&gt;0,AVERAGE(T103:U103),0)</f>
        <v>0</v>
      </c>
      <c r="T103" s="300"/>
      <c r="U103" s="301"/>
      <c r="V103" s="1232" t="s">
        <v>35</v>
      </c>
      <c r="W103" s="1233" t="s">
        <v>35</v>
      </c>
      <c r="X103" s="1233" t="s">
        <v>35</v>
      </c>
      <c r="Y103" s="1234" t="s">
        <v>35</v>
      </c>
      <c r="Z103" s="1070" t="s">
        <v>35</v>
      </c>
      <c r="AA103" s="1071" t="s">
        <v>35</v>
      </c>
      <c r="AB103" s="1071" t="s">
        <v>35</v>
      </c>
      <c r="AC103" s="1072" t="s">
        <v>35</v>
      </c>
      <c r="AD103" s="1070" t="s">
        <v>35</v>
      </c>
      <c r="AE103" s="1071" t="s">
        <v>35</v>
      </c>
      <c r="AF103" s="1071" t="s">
        <v>35</v>
      </c>
      <c r="AG103" s="1072" t="s">
        <v>35</v>
      </c>
    </row>
    <row r="104" spans="2:33" s="270" customFormat="1" ht="12.75" outlineLevel="1">
      <c r="B104" s="302" t="s">
        <v>158</v>
      </c>
      <c r="C104" s="291">
        <v>2210</v>
      </c>
      <c r="D104" s="292" t="s">
        <v>154</v>
      </c>
      <c r="E104" s="303" t="s">
        <v>159</v>
      </c>
      <c r="F104" s="94" t="s">
        <v>79</v>
      </c>
      <c r="G104" s="304">
        <f>H104+I104</f>
        <v>12.5</v>
      </c>
      <c r="H104" s="305">
        <f>ROUND(H105*H106/1000,1)</f>
        <v>0</v>
      </c>
      <c r="I104" s="306">
        <f>ROUND(I105*I106/1000,1)</f>
        <v>12.5</v>
      </c>
      <c r="J104" s="304">
        <f>K104+L104</f>
        <v>0</v>
      </c>
      <c r="K104" s="305">
        <f>ROUND(K105*K106/1000,1)</f>
        <v>0</v>
      </c>
      <c r="L104" s="306">
        <f>ROUND(L105*L106/1000,1)</f>
        <v>0</v>
      </c>
      <c r="M104" s="304">
        <f>N104+O104</f>
        <v>0</v>
      </c>
      <c r="N104" s="305">
        <f>ROUND(N105*N106/1000,1)</f>
        <v>0</v>
      </c>
      <c r="O104" s="306">
        <f>ROUND(O105*O106/1000,1)</f>
        <v>0</v>
      </c>
      <c r="P104" s="304">
        <f>Q104+R104</f>
        <v>0</v>
      </c>
      <c r="Q104" s="305">
        <f>ROUND(Q105*Q106/1000,1)</f>
        <v>0</v>
      </c>
      <c r="R104" s="381">
        <f>ROUND(R105*R106/1000,1)</f>
        <v>0</v>
      </c>
      <c r="S104" s="304">
        <f>T104+U104</f>
        <v>0</v>
      </c>
      <c r="T104" s="305">
        <f>ROUND(T105*T106/1000,1)</f>
        <v>0</v>
      </c>
      <c r="U104" s="306">
        <f>ROUND(U105*U106/1000,1)</f>
        <v>0</v>
      </c>
      <c r="V104" s="1235" t="s">
        <v>35</v>
      </c>
      <c r="W104" s="1236" t="s">
        <v>35</v>
      </c>
      <c r="X104" s="1236" t="s">
        <v>35</v>
      </c>
      <c r="Y104" s="1237" t="s">
        <v>35</v>
      </c>
      <c r="Z104" s="381">
        <f>J104-G104</f>
        <v>-12.5</v>
      </c>
      <c r="AA104" s="305">
        <f>M104-G104</f>
        <v>-12.5</v>
      </c>
      <c r="AB104" s="305">
        <f>P104-G104</f>
        <v>-12.5</v>
      </c>
      <c r="AC104" s="1073">
        <f>S104-G104</f>
        <v>-12.5</v>
      </c>
      <c r="AD104" s="1074">
        <f>IF(G104&gt;0,ROUND((J104/G104),3),0)</f>
        <v>0</v>
      </c>
      <c r="AE104" s="1075">
        <f>IF(G104&gt;0,ROUND((M104/G104),3),0)</f>
        <v>0</v>
      </c>
      <c r="AF104" s="1075">
        <f>IF(G104&gt;0,ROUND((P104/G104),3),0)</f>
        <v>0</v>
      </c>
      <c r="AG104" s="1076">
        <f>IF(G104&gt;0,ROUND((S104/G104),3),0)</f>
        <v>0</v>
      </c>
    </row>
    <row r="105" spans="2:33" s="294" customFormat="1" ht="12" outlineLevel="1">
      <c r="B105" s="295"/>
      <c r="C105" s="296"/>
      <c r="D105" s="260" t="s">
        <v>154</v>
      </c>
      <c r="E105" s="307" t="s">
        <v>147</v>
      </c>
      <c r="F105" s="262" t="s">
        <v>37</v>
      </c>
      <c r="G105" s="243">
        <f>H105+I105</f>
        <v>5</v>
      </c>
      <c r="H105" s="244"/>
      <c r="I105" s="245">
        <v>5</v>
      </c>
      <c r="J105" s="243">
        <f>K105+L105</f>
        <v>0</v>
      </c>
      <c r="K105" s="244"/>
      <c r="L105" s="245"/>
      <c r="M105" s="243">
        <f>N105+O105</f>
        <v>0</v>
      </c>
      <c r="N105" s="244"/>
      <c r="O105" s="245"/>
      <c r="P105" s="243">
        <f>Q105+R105</f>
        <v>0</v>
      </c>
      <c r="Q105" s="244"/>
      <c r="R105" s="377"/>
      <c r="S105" s="243">
        <f>T105+U105</f>
        <v>0</v>
      </c>
      <c r="T105" s="244"/>
      <c r="U105" s="245"/>
      <c r="V105" s="1217" t="s">
        <v>35</v>
      </c>
      <c r="W105" s="1218" t="s">
        <v>35</v>
      </c>
      <c r="X105" s="1218" t="s">
        <v>35</v>
      </c>
      <c r="Y105" s="1219" t="s">
        <v>35</v>
      </c>
      <c r="Z105" s="1042" t="s">
        <v>35</v>
      </c>
      <c r="AA105" s="1043" t="s">
        <v>35</v>
      </c>
      <c r="AB105" s="1043" t="s">
        <v>35</v>
      </c>
      <c r="AC105" s="1044" t="s">
        <v>35</v>
      </c>
      <c r="AD105" s="1042" t="s">
        <v>35</v>
      </c>
      <c r="AE105" s="1043" t="s">
        <v>35</v>
      </c>
      <c r="AF105" s="1043" t="s">
        <v>35</v>
      </c>
      <c r="AG105" s="1044" t="s">
        <v>35</v>
      </c>
    </row>
    <row r="106" spans="2:33" s="294" customFormat="1" ht="12" outlineLevel="1">
      <c r="B106" s="295"/>
      <c r="C106" s="296"/>
      <c r="D106" s="260" t="s">
        <v>154</v>
      </c>
      <c r="E106" s="307" t="s">
        <v>148</v>
      </c>
      <c r="F106" s="262" t="s">
        <v>122</v>
      </c>
      <c r="G106" s="308">
        <f>IF(I106+H106&gt;0,AVERAGE(H106:I106),0)</f>
        <v>2490</v>
      </c>
      <c r="H106" s="309"/>
      <c r="I106" s="310">
        <v>2490</v>
      </c>
      <c r="J106" s="308">
        <f>IF(L106+K106&gt;0,AVERAGE(K106:L106),0)</f>
        <v>0</v>
      </c>
      <c r="K106" s="309"/>
      <c r="L106" s="310"/>
      <c r="M106" s="308">
        <f>IF(O106+N106&gt;0,AVERAGE(N106:O106),0)</f>
        <v>0</v>
      </c>
      <c r="N106" s="309"/>
      <c r="O106" s="310"/>
      <c r="P106" s="308">
        <f>IF(R106+Q106&gt;0,AVERAGE(Q106:R106),0)</f>
        <v>0</v>
      </c>
      <c r="Q106" s="309"/>
      <c r="R106" s="379"/>
      <c r="S106" s="308">
        <f>IF(U106+T106&gt;0,AVERAGE(T106:U106),0)</f>
        <v>0</v>
      </c>
      <c r="T106" s="309"/>
      <c r="U106" s="310"/>
      <c r="V106" s="1217" t="s">
        <v>35</v>
      </c>
      <c r="W106" s="1218" t="s">
        <v>35</v>
      </c>
      <c r="X106" s="1218" t="s">
        <v>35</v>
      </c>
      <c r="Y106" s="1219" t="s">
        <v>35</v>
      </c>
      <c r="Z106" s="1042" t="s">
        <v>35</v>
      </c>
      <c r="AA106" s="1043" t="s">
        <v>35</v>
      </c>
      <c r="AB106" s="1043" t="s">
        <v>35</v>
      </c>
      <c r="AC106" s="1044" t="s">
        <v>35</v>
      </c>
      <c r="AD106" s="1042" t="s">
        <v>35</v>
      </c>
      <c r="AE106" s="1043" t="s">
        <v>35</v>
      </c>
      <c r="AF106" s="1043" t="s">
        <v>35</v>
      </c>
      <c r="AG106" s="1044" t="s">
        <v>35</v>
      </c>
    </row>
    <row r="107" spans="2:33" s="270" customFormat="1" ht="12.75" outlineLevel="1">
      <c r="B107" s="302" t="s">
        <v>160</v>
      </c>
      <c r="C107" s="291">
        <v>2210</v>
      </c>
      <c r="D107" s="292" t="s">
        <v>154</v>
      </c>
      <c r="E107" s="303" t="s">
        <v>161</v>
      </c>
      <c r="F107" s="94" t="s">
        <v>79</v>
      </c>
      <c r="G107" s="304">
        <f>H107+I107</f>
        <v>199.2</v>
      </c>
      <c r="H107" s="305">
        <f>ROUND(H108*H109/1000,1)</f>
        <v>0</v>
      </c>
      <c r="I107" s="306">
        <f>ROUND(I108*I109/1000,1)</f>
        <v>199.2</v>
      </c>
      <c r="J107" s="304">
        <f>K107+L107</f>
        <v>0</v>
      </c>
      <c r="K107" s="305">
        <f>ROUND(K108*K109/1000,1)</f>
        <v>0</v>
      </c>
      <c r="L107" s="306">
        <f>ROUND(L108*L109/1000,1)</f>
        <v>0</v>
      </c>
      <c r="M107" s="304">
        <f>N107+O107</f>
        <v>0</v>
      </c>
      <c r="N107" s="305">
        <f>ROUND(N108*N109/1000,1)</f>
        <v>0</v>
      </c>
      <c r="O107" s="306">
        <f>ROUND(O108*O109/1000,1)</f>
        <v>0</v>
      </c>
      <c r="P107" s="304">
        <f>Q107+R107</f>
        <v>0</v>
      </c>
      <c r="Q107" s="305">
        <f>ROUND(Q108*Q109/1000,1)</f>
        <v>0</v>
      </c>
      <c r="R107" s="381">
        <f>ROUND(R108*R109/1000,1)</f>
        <v>0</v>
      </c>
      <c r="S107" s="304">
        <f>T107+U107</f>
        <v>0</v>
      </c>
      <c r="T107" s="305">
        <f>ROUND(T108*T109/1000,1)</f>
        <v>0</v>
      </c>
      <c r="U107" s="306">
        <f>ROUND(U108*U109/1000,1)</f>
        <v>0</v>
      </c>
      <c r="V107" s="1223" t="s">
        <v>35</v>
      </c>
      <c r="W107" s="1224" t="s">
        <v>35</v>
      </c>
      <c r="X107" s="1224" t="s">
        <v>35</v>
      </c>
      <c r="Y107" s="1225" t="s">
        <v>35</v>
      </c>
      <c r="Z107" s="395">
        <f>J107-G107</f>
        <v>-199.2</v>
      </c>
      <c r="AA107" s="235">
        <f>M107-G107</f>
        <v>-199.2</v>
      </c>
      <c r="AB107" s="235">
        <f>P107-G107</f>
        <v>-199.2</v>
      </c>
      <c r="AC107" s="1052">
        <f>S107-G107</f>
        <v>-199.2</v>
      </c>
      <c r="AD107" s="1053">
        <f>IF(G107&gt;0,ROUND((J107/G107),3),0)</f>
        <v>0</v>
      </c>
      <c r="AE107" s="1054">
        <f>IF(G107&gt;0,ROUND((M107/G107),3),0)</f>
        <v>0</v>
      </c>
      <c r="AF107" s="1054">
        <f>IF(G107&gt;0,ROUND((P107/G107),3),0)</f>
        <v>0</v>
      </c>
      <c r="AG107" s="1055">
        <f>IF(G107&gt;0,ROUND((S107/G107),3),0)</f>
        <v>0</v>
      </c>
    </row>
    <row r="108" spans="2:33" s="294" customFormat="1" ht="12" outlineLevel="1">
      <c r="B108" s="295"/>
      <c r="C108" s="296"/>
      <c r="D108" s="260" t="s">
        <v>154</v>
      </c>
      <c r="E108" s="283" t="s">
        <v>147</v>
      </c>
      <c r="F108" s="262" t="s">
        <v>37</v>
      </c>
      <c r="G108" s="243">
        <f>H108+I108</f>
        <v>80</v>
      </c>
      <c r="H108" s="244"/>
      <c r="I108" s="245">
        <v>80</v>
      </c>
      <c r="J108" s="243">
        <f>K108+L108</f>
        <v>0</v>
      </c>
      <c r="K108" s="244"/>
      <c r="L108" s="245"/>
      <c r="M108" s="243">
        <f>N108+O108</f>
        <v>0</v>
      </c>
      <c r="N108" s="244"/>
      <c r="O108" s="245"/>
      <c r="P108" s="243">
        <f>Q108+R108</f>
        <v>0</v>
      </c>
      <c r="Q108" s="244"/>
      <c r="R108" s="377"/>
      <c r="S108" s="243">
        <f>T108+U108</f>
        <v>0</v>
      </c>
      <c r="T108" s="244"/>
      <c r="U108" s="245"/>
      <c r="V108" s="1217" t="s">
        <v>35</v>
      </c>
      <c r="W108" s="1218" t="s">
        <v>35</v>
      </c>
      <c r="X108" s="1218" t="s">
        <v>35</v>
      </c>
      <c r="Y108" s="1219" t="s">
        <v>35</v>
      </c>
      <c r="Z108" s="1042" t="s">
        <v>35</v>
      </c>
      <c r="AA108" s="1043" t="s">
        <v>35</v>
      </c>
      <c r="AB108" s="1043" t="s">
        <v>35</v>
      </c>
      <c r="AC108" s="1044" t="s">
        <v>35</v>
      </c>
      <c r="AD108" s="1042" t="s">
        <v>35</v>
      </c>
      <c r="AE108" s="1043" t="s">
        <v>35</v>
      </c>
      <c r="AF108" s="1043" t="s">
        <v>35</v>
      </c>
      <c r="AG108" s="1044" t="s">
        <v>35</v>
      </c>
    </row>
    <row r="109" spans="2:33" s="294" customFormat="1" ht="12" outlineLevel="1">
      <c r="B109" s="295"/>
      <c r="C109" s="296"/>
      <c r="D109" s="260" t="s">
        <v>154</v>
      </c>
      <c r="E109" s="283" t="s">
        <v>148</v>
      </c>
      <c r="F109" s="262" t="s">
        <v>122</v>
      </c>
      <c r="G109" s="308">
        <f>IF(I109+H109&gt;0,AVERAGE(H109:I109),0)</f>
        <v>2490</v>
      </c>
      <c r="H109" s="309"/>
      <c r="I109" s="310">
        <v>2490</v>
      </c>
      <c r="J109" s="308">
        <f>IF(L109+K109&gt;0,AVERAGE(K109:L109),0)</f>
        <v>0</v>
      </c>
      <c r="K109" s="309"/>
      <c r="L109" s="310"/>
      <c r="M109" s="308">
        <f>IF(O109+N109&gt;0,AVERAGE(N109:O109),0)</f>
        <v>0</v>
      </c>
      <c r="N109" s="309"/>
      <c r="O109" s="310"/>
      <c r="P109" s="308">
        <f>IF(R109+Q109&gt;0,AVERAGE(Q109:R109),0)</f>
        <v>0</v>
      </c>
      <c r="Q109" s="309"/>
      <c r="R109" s="379"/>
      <c r="S109" s="308">
        <f>IF(U109+T109&gt;0,AVERAGE(T109:U109),0)</f>
        <v>0</v>
      </c>
      <c r="T109" s="309"/>
      <c r="U109" s="310"/>
      <c r="V109" s="1217" t="s">
        <v>35</v>
      </c>
      <c r="W109" s="1218" t="s">
        <v>35</v>
      </c>
      <c r="X109" s="1218" t="s">
        <v>35</v>
      </c>
      <c r="Y109" s="1219" t="s">
        <v>35</v>
      </c>
      <c r="Z109" s="1042" t="s">
        <v>35</v>
      </c>
      <c r="AA109" s="1043" t="s">
        <v>35</v>
      </c>
      <c r="AB109" s="1043" t="s">
        <v>35</v>
      </c>
      <c r="AC109" s="1044" t="s">
        <v>35</v>
      </c>
      <c r="AD109" s="1042" t="s">
        <v>35</v>
      </c>
      <c r="AE109" s="1043" t="s">
        <v>35</v>
      </c>
      <c r="AF109" s="1043" t="s">
        <v>35</v>
      </c>
      <c r="AG109" s="1044" t="s">
        <v>35</v>
      </c>
    </row>
    <row r="110" spans="2:33" s="270" customFormat="1" ht="24.75" outlineLevel="1">
      <c r="B110" s="254" t="s">
        <v>162</v>
      </c>
      <c r="C110" s="255">
        <v>2210</v>
      </c>
      <c r="D110" s="256" t="s">
        <v>154</v>
      </c>
      <c r="E110" s="311" t="s">
        <v>163</v>
      </c>
      <c r="F110" s="255" t="s">
        <v>79</v>
      </c>
      <c r="G110" s="234">
        <f>H110+I110</f>
        <v>0</v>
      </c>
      <c r="H110" s="235">
        <f>ROUND(H111*H112/1000,1)</f>
        <v>0</v>
      </c>
      <c r="I110" s="236">
        <f>ROUND(I111*I112/1000,1)</f>
        <v>0</v>
      </c>
      <c r="J110" s="234">
        <f>K110+L110</f>
        <v>72</v>
      </c>
      <c r="K110" s="235">
        <f>ROUND(K111*K112/1000,1)</f>
        <v>0</v>
      </c>
      <c r="L110" s="236">
        <f>ROUND(L111*L112/1000,1)</f>
        <v>72</v>
      </c>
      <c r="M110" s="234">
        <f>N110+O110</f>
        <v>236.5</v>
      </c>
      <c r="N110" s="235">
        <f>ROUND(N111*N112/1000,1)</f>
        <v>0</v>
      </c>
      <c r="O110" s="236">
        <f>ROUND(O111*O112/1000,1)</f>
        <v>236.5</v>
      </c>
      <c r="P110" s="234">
        <f>Q110+R110</f>
        <v>266.1</v>
      </c>
      <c r="Q110" s="235">
        <f>ROUND(Q111*Q112/1000,1)</f>
        <v>0</v>
      </c>
      <c r="R110" s="395">
        <f>ROUND(R111*R112/1000,1)</f>
        <v>266.1</v>
      </c>
      <c r="S110" s="234">
        <f>T110+U110</f>
        <v>0</v>
      </c>
      <c r="T110" s="235">
        <f>ROUND(T111*T112/1000,1)</f>
        <v>0</v>
      </c>
      <c r="U110" s="236">
        <f>ROUND(U111*U112/1000,1)</f>
        <v>0</v>
      </c>
      <c r="V110" s="1223" t="s">
        <v>35</v>
      </c>
      <c r="W110" s="1224" t="s">
        <v>35</v>
      </c>
      <c r="X110" s="1224" t="s">
        <v>35</v>
      </c>
      <c r="Y110" s="1225" t="s">
        <v>35</v>
      </c>
      <c r="Z110" s="395">
        <f>J110-G110</f>
        <v>72</v>
      </c>
      <c r="AA110" s="235">
        <f>M110-G110</f>
        <v>236.5</v>
      </c>
      <c r="AB110" s="235">
        <f>P110-G110</f>
        <v>266.1</v>
      </c>
      <c r="AC110" s="1052">
        <f>S110-G110</f>
        <v>0</v>
      </c>
      <c r="AD110" s="1053">
        <f>IF(G110&gt;0,ROUND((J110/G110),3),0)</f>
        <v>0</v>
      </c>
      <c r="AE110" s="1054">
        <f>IF(G110&gt;0,ROUND((M110/G110),3),0)</f>
        <v>0</v>
      </c>
      <c r="AF110" s="1054">
        <f>IF(G110&gt;0,ROUND((P110/G110),3),0)</f>
        <v>0</v>
      </c>
      <c r="AG110" s="1055">
        <f>IF(G110&gt;0,ROUND((S110/G110),3),0)</f>
        <v>0</v>
      </c>
    </row>
    <row r="111" spans="2:33" s="294" customFormat="1" ht="12" outlineLevel="1">
      <c r="B111" s="312"/>
      <c r="C111" s="296"/>
      <c r="D111" s="260" t="s">
        <v>154</v>
      </c>
      <c r="E111" s="283" t="s">
        <v>147</v>
      </c>
      <c r="F111" s="240" t="s">
        <v>37</v>
      </c>
      <c r="G111" s="243">
        <f>H111+I111</f>
        <v>0</v>
      </c>
      <c r="H111" s="244"/>
      <c r="I111" s="245"/>
      <c r="J111" s="243">
        <f>K111+L111</f>
        <v>48</v>
      </c>
      <c r="K111" s="244"/>
      <c r="L111" s="245">
        <v>48</v>
      </c>
      <c r="M111" s="243">
        <f>N111+O111</f>
        <v>370</v>
      </c>
      <c r="N111" s="244"/>
      <c r="O111" s="245">
        <v>370</v>
      </c>
      <c r="P111" s="243">
        <f>Q111+R111</f>
        <v>471</v>
      </c>
      <c r="Q111" s="244"/>
      <c r="R111" s="377">
        <v>471</v>
      </c>
      <c r="S111" s="243">
        <f>T111+U111</f>
        <v>0</v>
      </c>
      <c r="T111" s="244"/>
      <c r="U111" s="245"/>
      <c r="V111" s="1217" t="s">
        <v>35</v>
      </c>
      <c r="W111" s="1218" t="s">
        <v>35</v>
      </c>
      <c r="X111" s="1218" t="s">
        <v>35</v>
      </c>
      <c r="Y111" s="1219" t="s">
        <v>35</v>
      </c>
      <c r="Z111" s="1042" t="s">
        <v>35</v>
      </c>
      <c r="AA111" s="1043" t="s">
        <v>35</v>
      </c>
      <c r="AB111" s="1043" t="s">
        <v>35</v>
      </c>
      <c r="AC111" s="1044" t="s">
        <v>35</v>
      </c>
      <c r="AD111" s="1042" t="s">
        <v>35</v>
      </c>
      <c r="AE111" s="1043" t="s">
        <v>35</v>
      </c>
      <c r="AF111" s="1043" t="s">
        <v>35</v>
      </c>
      <c r="AG111" s="1044" t="s">
        <v>35</v>
      </c>
    </row>
    <row r="112" spans="2:33" s="294" customFormat="1" ht="12.75" outlineLevel="1" thickBot="1">
      <c r="B112" s="313"/>
      <c r="C112" s="314"/>
      <c r="D112" s="248" t="s">
        <v>154</v>
      </c>
      <c r="E112" s="284" t="s">
        <v>148</v>
      </c>
      <c r="F112" s="247" t="s">
        <v>122</v>
      </c>
      <c r="G112" s="250">
        <f>IF(I112+H112&gt;0,AVERAGE(H112:I112),0)</f>
        <v>0</v>
      </c>
      <c r="H112" s="251"/>
      <c r="I112" s="252"/>
      <c r="J112" s="250">
        <f>IF(L112+K112&gt;0,AVERAGE(K112:L112),0)</f>
        <v>1500</v>
      </c>
      <c r="K112" s="251"/>
      <c r="L112" s="252">
        <v>1500</v>
      </c>
      <c r="M112" s="250">
        <f>IF(O112+N112&gt;0,AVERAGE(N112:O112),0)</f>
        <v>639.18</v>
      </c>
      <c r="N112" s="251"/>
      <c r="O112" s="252">
        <v>639.18</v>
      </c>
      <c r="P112" s="250">
        <f>IF(R112+Q112&gt;0,AVERAGE(Q112:R112),0)</f>
        <v>565</v>
      </c>
      <c r="Q112" s="251"/>
      <c r="R112" s="391">
        <v>565</v>
      </c>
      <c r="S112" s="250">
        <f>IF(U112+T112&gt;0,AVERAGE(T112:U112),0)</f>
        <v>0</v>
      </c>
      <c r="T112" s="251"/>
      <c r="U112" s="252"/>
      <c r="V112" s="1220" t="s">
        <v>35</v>
      </c>
      <c r="W112" s="1221" t="s">
        <v>35</v>
      </c>
      <c r="X112" s="1221" t="s">
        <v>35</v>
      </c>
      <c r="Y112" s="1222" t="s">
        <v>35</v>
      </c>
      <c r="Z112" s="1049" t="s">
        <v>35</v>
      </c>
      <c r="AA112" s="1050" t="s">
        <v>35</v>
      </c>
      <c r="AB112" s="1050" t="s">
        <v>35</v>
      </c>
      <c r="AC112" s="1051" t="s">
        <v>35</v>
      </c>
      <c r="AD112" s="1049" t="s">
        <v>35</v>
      </c>
      <c r="AE112" s="1050" t="s">
        <v>35</v>
      </c>
      <c r="AF112" s="1050" t="s">
        <v>35</v>
      </c>
      <c r="AG112" s="1051" t="s">
        <v>35</v>
      </c>
    </row>
    <row r="113" spans="1:33" s="257" customFormat="1" ht="17.25" outlineLevel="1" thickBot="1" thickTop="1">
      <c r="A113" s="253"/>
      <c r="B113" s="285" t="s">
        <v>164</v>
      </c>
      <c r="C113" s="272">
        <v>2210</v>
      </c>
      <c r="D113" s="273" t="s">
        <v>165</v>
      </c>
      <c r="E113" s="286" t="s">
        <v>166</v>
      </c>
      <c r="F113" s="272" t="s">
        <v>79</v>
      </c>
      <c r="G113" s="287">
        <f aca="true" t="shared" si="46" ref="G113:U113">G114+G117+G120+G123+G126</f>
        <v>80</v>
      </c>
      <c r="H113" s="288">
        <f t="shared" si="46"/>
        <v>0</v>
      </c>
      <c r="I113" s="289">
        <f t="shared" si="46"/>
        <v>80</v>
      </c>
      <c r="J113" s="287">
        <f t="shared" si="46"/>
        <v>59.3</v>
      </c>
      <c r="K113" s="288">
        <f t="shared" si="46"/>
        <v>0</v>
      </c>
      <c r="L113" s="289">
        <f t="shared" si="46"/>
        <v>59.3</v>
      </c>
      <c r="M113" s="287">
        <f t="shared" si="46"/>
        <v>59.3</v>
      </c>
      <c r="N113" s="288">
        <f t="shared" si="46"/>
        <v>0</v>
      </c>
      <c r="O113" s="289">
        <f t="shared" si="46"/>
        <v>59.3</v>
      </c>
      <c r="P113" s="287">
        <f t="shared" si="46"/>
        <v>59.3</v>
      </c>
      <c r="Q113" s="288">
        <f t="shared" si="46"/>
        <v>0</v>
      </c>
      <c r="R113" s="394">
        <f t="shared" si="46"/>
        <v>59.3</v>
      </c>
      <c r="S113" s="287">
        <f t="shared" si="46"/>
        <v>0</v>
      </c>
      <c r="T113" s="288">
        <f t="shared" si="46"/>
        <v>0</v>
      </c>
      <c r="U113" s="289">
        <f t="shared" si="46"/>
        <v>0</v>
      </c>
      <c r="V113" s="1229" t="s">
        <v>35</v>
      </c>
      <c r="W113" s="1230" t="s">
        <v>35</v>
      </c>
      <c r="X113" s="1230" t="s">
        <v>35</v>
      </c>
      <c r="Y113" s="1231" t="s">
        <v>35</v>
      </c>
      <c r="Z113" s="372">
        <f>J113-G113</f>
        <v>-20.700000000000003</v>
      </c>
      <c r="AA113" s="371">
        <f>M113-G113</f>
        <v>-20.700000000000003</v>
      </c>
      <c r="AB113" s="371">
        <f>P113-G113</f>
        <v>-20.700000000000003</v>
      </c>
      <c r="AC113" s="1066">
        <f>S113-G113</f>
        <v>-80</v>
      </c>
      <c r="AD113" s="1067">
        <f>IF(G113&gt;0,ROUND((J113/G113),3),0)</f>
        <v>0.741</v>
      </c>
      <c r="AE113" s="1068">
        <f>IF(G113&gt;0,ROUND((M113/G113),3),0)</f>
        <v>0.741</v>
      </c>
      <c r="AF113" s="1068">
        <f>IF(G113&gt;0,ROUND((P113/G113),3),0)</f>
        <v>0.741</v>
      </c>
      <c r="AG113" s="1069">
        <f>IF(G113&gt;0,ROUND((S113/G113),3),0)</f>
        <v>0</v>
      </c>
    </row>
    <row r="114" spans="2:33" s="270" customFormat="1" ht="13.5" outlineLevel="1" thickTop="1">
      <c r="B114" s="290" t="s">
        <v>167</v>
      </c>
      <c r="C114" s="291">
        <v>2210</v>
      </c>
      <c r="D114" s="292" t="s">
        <v>165</v>
      </c>
      <c r="E114" s="293" t="s">
        <v>168</v>
      </c>
      <c r="F114" s="291" t="s">
        <v>79</v>
      </c>
      <c r="G114" s="234">
        <f>H114+I114</f>
        <v>0</v>
      </c>
      <c r="H114" s="235">
        <f>ROUND(H115*H116/1000,1)</f>
        <v>0</v>
      </c>
      <c r="I114" s="236">
        <f>ROUND(I115*I116/1000,1)</f>
        <v>0</v>
      </c>
      <c r="J114" s="234">
        <f>K114+L114</f>
        <v>0</v>
      </c>
      <c r="K114" s="235">
        <f>ROUND(K115*K116/1000,1)</f>
        <v>0</v>
      </c>
      <c r="L114" s="236">
        <f>ROUND(L115*L116/1000,1)</f>
        <v>0</v>
      </c>
      <c r="M114" s="234">
        <f>N114+O114</f>
        <v>0</v>
      </c>
      <c r="N114" s="235">
        <f>ROUND(N115*N116/1000,1)</f>
        <v>0</v>
      </c>
      <c r="O114" s="236">
        <f>ROUND(O115*O116/1000,1)</f>
        <v>0</v>
      </c>
      <c r="P114" s="234">
        <f>Q114+R114</f>
        <v>0</v>
      </c>
      <c r="Q114" s="235">
        <f>ROUND(Q115*Q116/1000,1)</f>
        <v>0</v>
      </c>
      <c r="R114" s="395">
        <f>ROUND(R115*R116/1000,1)</f>
        <v>0</v>
      </c>
      <c r="S114" s="234">
        <f>T114+U114</f>
        <v>0</v>
      </c>
      <c r="T114" s="235">
        <f>ROUND(T115*T116/1000,1)</f>
        <v>0</v>
      </c>
      <c r="U114" s="236">
        <f>ROUND(U115*U116/1000,1)</f>
        <v>0</v>
      </c>
      <c r="V114" s="1223" t="s">
        <v>35</v>
      </c>
      <c r="W114" s="1224" t="s">
        <v>35</v>
      </c>
      <c r="X114" s="1224" t="s">
        <v>35</v>
      </c>
      <c r="Y114" s="1225" t="s">
        <v>35</v>
      </c>
      <c r="Z114" s="395">
        <f>J114-G114</f>
        <v>0</v>
      </c>
      <c r="AA114" s="235">
        <f>M114-G114</f>
        <v>0</v>
      </c>
      <c r="AB114" s="235">
        <f>P114-G114</f>
        <v>0</v>
      </c>
      <c r="AC114" s="1052">
        <f>S114-G114</f>
        <v>0</v>
      </c>
      <c r="AD114" s="1053">
        <f>IF(G114&gt;0,ROUND((J114/G114),3),0)</f>
        <v>0</v>
      </c>
      <c r="AE114" s="1054">
        <f>IF(G114&gt;0,ROUND((M114/G114),3),0)</f>
        <v>0</v>
      </c>
      <c r="AF114" s="1054">
        <f>IF(G114&gt;0,ROUND((P114/G114),3),0)</f>
        <v>0</v>
      </c>
      <c r="AG114" s="1055">
        <f>IF(G114&gt;0,ROUND((S114/G114),3),0)</f>
        <v>0</v>
      </c>
    </row>
    <row r="115" spans="2:33" s="294" customFormat="1" ht="12" outlineLevel="1">
      <c r="B115" s="312"/>
      <c r="C115" s="296"/>
      <c r="D115" s="260" t="s">
        <v>165</v>
      </c>
      <c r="E115" s="283" t="s">
        <v>147</v>
      </c>
      <c r="F115" s="240" t="s">
        <v>37</v>
      </c>
      <c r="G115" s="243">
        <f>H115+I115</f>
        <v>0</v>
      </c>
      <c r="H115" s="244"/>
      <c r="I115" s="245"/>
      <c r="J115" s="243">
        <f>K115+L115</f>
        <v>0</v>
      </c>
      <c r="K115" s="244"/>
      <c r="L115" s="245"/>
      <c r="M115" s="243">
        <f>N115+O115</f>
        <v>0</v>
      </c>
      <c r="N115" s="244"/>
      <c r="O115" s="245"/>
      <c r="P115" s="243">
        <f>Q115+R115</f>
        <v>0</v>
      </c>
      <c r="Q115" s="244"/>
      <c r="R115" s="377"/>
      <c r="S115" s="243">
        <f>T115+U115</f>
        <v>0</v>
      </c>
      <c r="T115" s="244"/>
      <c r="U115" s="245"/>
      <c r="V115" s="1217" t="s">
        <v>35</v>
      </c>
      <c r="W115" s="1218" t="s">
        <v>35</v>
      </c>
      <c r="X115" s="1218" t="s">
        <v>35</v>
      </c>
      <c r="Y115" s="1219" t="s">
        <v>35</v>
      </c>
      <c r="Z115" s="1042" t="s">
        <v>35</v>
      </c>
      <c r="AA115" s="1043" t="s">
        <v>35</v>
      </c>
      <c r="AB115" s="1043" t="s">
        <v>35</v>
      </c>
      <c r="AC115" s="1044" t="s">
        <v>35</v>
      </c>
      <c r="AD115" s="1042" t="s">
        <v>35</v>
      </c>
      <c r="AE115" s="1043" t="s">
        <v>35</v>
      </c>
      <c r="AF115" s="1043" t="s">
        <v>35</v>
      </c>
      <c r="AG115" s="1044" t="s">
        <v>35</v>
      </c>
    </row>
    <row r="116" spans="2:33" s="294" customFormat="1" ht="12" outlineLevel="1">
      <c r="B116" s="312"/>
      <c r="C116" s="296"/>
      <c r="D116" s="260" t="s">
        <v>165</v>
      </c>
      <c r="E116" s="283" t="s">
        <v>148</v>
      </c>
      <c r="F116" s="240" t="s">
        <v>122</v>
      </c>
      <c r="G116" s="308">
        <f>IF(I116+H116&gt;0,AVERAGE(H116:I116),0)</f>
        <v>0</v>
      </c>
      <c r="H116" s="309"/>
      <c r="I116" s="310"/>
      <c r="J116" s="308">
        <f>IF(L116+K116&gt;0,AVERAGE(K116:L116),0)</f>
        <v>0</v>
      </c>
      <c r="K116" s="309"/>
      <c r="L116" s="310"/>
      <c r="M116" s="308">
        <f>IF(O116+N116&gt;0,AVERAGE(N116:O116),0)</f>
        <v>0</v>
      </c>
      <c r="N116" s="309"/>
      <c r="O116" s="310"/>
      <c r="P116" s="308">
        <f>IF(R116+Q116&gt;0,AVERAGE(Q116:R116),0)</f>
        <v>0</v>
      </c>
      <c r="Q116" s="309"/>
      <c r="R116" s="379"/>
      <c r="S116" s="308">
        <f>IF(U116+T116&gt;0,AVERAGE(T116:U116),0)</f>
        <v>0</v>
      </c>
      <c r="T116" s="309"/>
      <c r="U116" s="310"/>
      <c r="V116" s="1232" t="s">
        <v>35</v>
      </c>
      <c r="W116" s="1233" t="s">
        <v>35</v>
      </c>
      <c r="X116" s="1233" t="s">
        <v>35</v>
      </c>
      <c r="Y116" s="1234" t="s">
        <v>35</v>
      </c>
      <c r="Z116" s="1070" t="s">
        <v>35</v>
      </c>
      <c r="AA116" s="1071" t="s">
        <v>35</v>
      </c>
      <c r="AB116" s="1071" t="s">
        <v>35</v>
      </c>
      <c r="AC116" s="1072" t="s">
        <v>35</v>
      </c>
      <c r="AD116" s="1070" t="s">
        <v>35</v>
      </c>
      <c r="AE116" s="1071" t="s">
        <v>35</v>
      </c>
      <c r="AF116" s="1071" t="s">
        <v>35</v>
      </c>
      <c r="AG116" s="1072" t="s">
        <v>35</v>
      </c>
    </row>
    <row r="117" spans="2:33" s="270" customFormat="1" ht="12.75" outlineLevel="1">
      <c r="B117" s="290" t="s">
        <v>169</v>
      </c>
      <c r="C117" s="291">
        <v>2210</v>
      </c>
      <c r="D117" s="292" t="s">
        <v>165</v>
      </c>
      <c r="E117" s="293" t="s">
        <v>170</v>
      </c>
      <c r="F117" s="291" t="s">
        <v>79</v>
      </c>
      <c r="G117" s="304">
        <f>H117+I117</f>
        <v>0</v>
      </c>
      <c r="H117" s="305">
        <f>ROUND(H118*H119/1000,1)</f>
        <v>0</v>
      </c>
      <c r="I117" s="306">
        <f>ROUND(I118*I119/1000,1)</f>
        <v>0</v>
      </c>
      <c r="J117" s="304">
        <f>K117+L117</f>
        <v>0</v>
      </c>
      <c r="K117" s="305">
        <f>ROUND(K118*K119/1000,1)</f>
        <v>0</v>
      </c>
      <c r="L117" s="306">
        <f>ROUND(L118*L119/1000,1)</f>
        <v>0</v>
      </c>
      <c r="M117" s="304">
        <f>N117+O117</f>
        <v>0</v>
      </c>
      <c r="N117" s="305">
        <f>ROUND(N118*N119/1000,1)</f>
        <v>0</v>
      </c>
      <c r="O117" s="306">
        <f>ROUND(O118*O119/1000,1)</f>
        <v>0</v>
      </c>
      <c r="P117" s="304">
        <f>Q117+R117</f>
        <v>0</v>
      </c>
      <c r="Q117" s="305">
        <f>ROUND(Q118*Q119/1000,1)</f>
        <v>0</v>
      </c>
      <c r="R117" s="381">
        <f>ROUND(R118*R119/1000,1)</f>
        <v>0</v>
      </c>
      <c r="S117" s="304">
        <f>T117+U117</f>
        <v>0</v>
      </c>
      <c r="T117" s="305">
        <f>ROUND(T118*T119/1000,1)</f>
        <v>0</v>
      </c>
      <c r="U117" s="306">
        <f>ROUND(U118*U119/1000,1)</f>
        <v>0</v>
      </c>
      <c r="V117" s="1235" t="s">
        <v>35</v>
      </c>
      <c r="W117" s="1236" t="s">
        <v>35</v>
      </c>
      <c r="X117" s="1236" t="s">
        <v>35</v>
      </c>
      <c r="Y117" s="1237" t="s">
        <v>35</v>
      </c>
      <c r="Z117" s="381">
        <f>J117-G117</f>
        <v>0</v>
      </c>
      <c r="AA117" s="305">
        <f>M117-G117</f>
        <v>0</v>
      </c>
      <c r="AB117" s="305">
        <f>P117-G117</f>
        <v>0</v>
      </c>
      <c r="AC117" s="1073">
        <f>S117-G117</f>
        <v>0</v>
      </c>
      <c r="AD117" s="1074">
        <f>IF(G117&gt;0,ROUND((J117/G117),3),0)</f>
        <v>0</v>
      </c>
      <c r="AE117" s="1075">
        <f>IF(G117&gt;0,ROUND((M117/G117),3),0)</f>
        <v>0</v>
      </c>
      <c r="AF117" s="1075">
        <f>IF(G117&gt;0,ROUND((P117/G117),3),0)</f>
        <v>0</v>
      </c>
      <c r="AG117" s="1076">
        <f>IF(G117&gt;0,ROUND((S117/G117),3),0)</f>
        <v>0</v>
      </c>
    </row>
    <row r="118" spans="2:33" s="294" customFormat="1" ht="12" outlineLevel="1">
      <c r="B118" s="312"/>
      <c r="C118" s="296"/>
      <c r="D118" s="260" t="s">
        <v>165</v>
      </c>
      <c r="E118" s="283" t="s">
        <v>147</v>
      </c>
      <c r="F118" s="240" t="s">
        <v>37</v>
      </c>
      <c r="G118" s="243">
        <f>H118+I118</f>
        <v>0</v>
      </c>
      <c r="H118" s="244"/>
      <c r="I118" s="245"/>
      <c r="J118" s="243">
        <f>K118+L118</f>
        <v>0</v>
      </c>
      <c r="K118" s="244"/>
      <c r="L118" s="245"/>
      <c r="M118" s="243">
        <f>N118+O118</f>
        <v>0</v>
      </c>
      <c r="N118" s="244"/>
      <c r="O118" s="245"/>
      <c r="P118" s="243">
        <f>Q118+R118</f>
        <v>0</v>
      </c>
      <c r="Q118" s="244"/>
      <c r="R118" s="377"/>
      <c r="S118" s="243">
        <f>T118+U118</f>
        <v>0</v>
      </c>
      <c r="T118" s="244"/>
      <c r="U118" s="245"/>
      <c r="V118" s="1217" t="s">
        <v>35</v>
      </c>
      <c r="W118" s="1218" t="s">
        <v>35</v>
      </c>
      <c r="X118" s="1218" t="s">
        <v>35</v>
      </c>
      <c r="Y118" s="1219" t="s">
        <v>35</v>
      </c>
      <c r="Z118" s="1042" t="s">
        <v>35</v>
      </c>
      <c r="AA118" s="1043" t="s">
        <v>35</v>
      </c>
      <c r="AB118" s="1043" t="s">
        <v>35</v>
      </c>
      <c r="AC118" s="1044" t="s">
        <v>35</v>
      </c>
      <c r="AD118" s="1042" t="s">
        <v>35</v>
      </c>
      <c r="AE118" s="1043" t="s">
        <v>35</v>
      </c>
      <c r="AF118" s="1043" t="s">
        <v>35</v>
      </c>
      <c r="AG118" s="1044" t="s">
        <v>35</v>
      </c>
    </row>
    <row r="119" spans="2:33" s="294" customFormat="1" ht="12" outlineLevel="1">
      <c r="B119" s="295"/>
      <c r="C119" s="296"/>
      <c r="D119" s="260" t="s">
        <v>165</v>
      </c>
      <c r="E119" s="283" t="s">
        <v>148</v>
      </c>
      <c r="F119" s="262" t="s">
        <v>122</v>
      </c>
      <c r="G119" s="308">
        <f>IF(I119+H119&gt;0,AVERAGE(H119:I119),0)</f>
        <v>0</v>
      </c>
      <c r="H119" s="309"/>
      <c r="I119" s="310"/>
      <c r="J119" s="308">
        <f>IF(L119+K119&gt;0,AVERAGE(K119:L119),0)</f>
        <v>0</v>
      </c>
      <c r="K119" s="309"/>
      <c r="L119" s="310"/>
      <c r="M119" s="308">
        <f>IF(O119+N119&gt;0,AVERAGE(N119:O119),0)</f>
        <v>0</v>
      </c>
      <c r="N119" s="309"/>
      <c r="O119" s="310"/>
      <c r="P119" s="308">
        <f>IF(R119+Q119&gt;0,AVERAGE(Q119:R119),0)</f>
        <v>0</v>
      </c>
      <c r="Q119" s="309"/>
      <c r="R119" s="379"/>
      <c r="S119" s="308">
        <f>IF(U119+T119&gt;0,AVERAGE(T119:U119),0)</f>
        <v>0</v>
      </c>
      <c r="T119" s="309"/>
      <c r="U119" s="310"/>
      <c r="V119" s="1217" t="s">
        <v>35</v>
      </c>
      <c r="W119" s="1218" t="s">
        <v>35</v>
      </c>
      <c r="X119" s="1218" t="s">
        <v>35</v>
      </c>
      <c r="Y119" s="1219" t="s">
        <v>35</v>
      </c>
      <c r="Z119" s="1042" t="s">
        <v>35</v>
      </c>
      <c r="AA119" s="1043" t="s">
        <v>35</v>
      </c>
      <c r="AB119" s="1043" t="s">
        <v>35</v>
      </c>
      <c r="AC119" s="1044" t="s">
        <v>35</v>
      </c>
      <c r="AD119" s="1042" t="s">
        <v>35</v>
      </c>
      <c r="AE119" s="1043" t="s">
        <v>35</v>
      </c>
      <c r="AF119" s="1043" t="s">
        <v>35</v>
      </c>
      <c r="AG119" s="1044" t="s">
        <v>35</v>
      </c>
    </row>
    <row r="120" spans="2:33" s="270" customFormat="1" ht="12.75" outlineLevel="1">
      <c r="B120" s="302" t="s">
        <v>171</v>
      </c>
      <c r="C120" s="291">
        <v>2210</v>
      </c>
      <c r="D120" s="292" t="s">
        <v>165</v>
      </c>
      <c r="E120" s="293" t="s">
        <v>172</v>
      </c>
      <c r="F120" s="94" t="s">
        <v>79</v>
      </c>
      <c r="G120" s="304">
        <f>H120+I120</f>
        <v>0</v>
      </c>
      <c r="H120" s="305">
        <f>ROUND(H121*H122/1000,1)</f>
        <v>0</v>
      </c>
      <c r="I120" s="306">
        <f>ROUND(I121*I122/1000,1)</f>
        <v>0</v>
      </c>
      <c r="J120" s="304">
        <f>K120+L120</f>
        <v>0</v>
      </c>
      <c r="K120" s="305">
        <f>ROUND(K121*K122/1000,1)</f>
        <v>0</v>
      </c>
      <c r="L120" s="306">
        <f>ROUND(L121*L122/1000,1)</f>
        <v>0</v>
      </c>
      <c r="M120" s="304">
        <f>N120+O120</f>
        <v>0</v>
      </c>
      <c r="N120" s="305">
        <f>ROUND(N121*N122/1000,1)</f>
        <v>0</v>
      </c>
      <c r="O120" s="306">
        <f>ROUND(O121*O122/1000,1)</f>
        <v>0</v>
      </c>
      <c r="P120" s="304">
        <f>Q120+R120</f>
        <v>0</v>
      </c>
      <c r="Q120" s="305">
        <f>ROUND(Q121*Q122/1000,1)</f>
        <v>0</v>
      </c>
      <c r="R120" s="381">
        <f>ROUND(R121*R122/1000,1)</f>
        <v>0</v>
      </c>
      <c r="S120" s="304">
        <f>T120+U120</f>
        <v>0</v>
      </c>
      <c r="T120" s="305">
        <f>ROUND(T121*T122/1000,1)</f>
        <v>0</v>
      </c>
      <c r="U120" s="306">
        <f>ROUND(U121*U122/1000,1)</f>
        <v>0</v>
      </c>
      <c r="V120" s="1223" t="s">
        <v>35</v>
      </c>
      <c r="W120" s="1224" t="s">
        <v>35</v>
      </c>
      <c r="X120" s="1224" t="s">
        <v>35</v>
      </c>
      <c r="Y120" s="1225" t="s">
        <v>35</v>
      </c>
      <c r="Z120" s="395">
        <f>J120-G120</f>
        <v>0</v>
      </c>
      <c r="AA120" s="235">
        <f>M120-G120</f>
        <v>0</v>
      </c>
      <c r="AB120" s="235">
        <f>P120-G120</f>
        <v>0</v>
      </c>
      <c r="AC120" s="1052">
        <f>S120-G120</f>
        <v>0</v>
      </c>
      <c r="AD120" s="1053">
        <f>IF(G120&gt;0,ROUND((J120/G120),3),0)</f>
        <v>0</v>
      </c>
      <c r="AE120" s="1054">
        <f>IF(G120&gt;0,ROUND((M120/G120),3),0)</f>
        <v>0</v>
      </c>
      <c r="AF120" s="1054">
        <f>IF(G120&gt;0,ROUND((P120/G120),3),0)</f>
        <v>0</v>
      </c>
      <c r="AG120" s="1055">
        <f>IF(G120&gt;0,ROUND((S120/G120),3),0)</f>
        <v>0</v>
      </c>
    </row>
    <row r="121" spans="2:33" s="294" customFormat="1" ht="12" outlineLevel="1">
      <c r="B121" s="295"/>
      <c r="C121" s="296"/>
      <c r="D121" s="260" t="s">
        <v>165</v>
      </c>
      <c r="E121" s="283" t="s">
        <v>147</v>
      </c>
      <c r="F121" s="262" t="s">
        <v>37</v>
      </c>
      <c r="G121" s="243">
        <f>H121+I121</f>
        <v>0</v>
      </c>
      <c r="H121" s="244"/>
      <c r="I121" s="245"/>
      <c r="J121" s="243">
        <f>K121+L121</f>
        <v>0</v>
      </c>
      <c r="K121" s="244"/>
      <c r="L121" s="245"/>
      <c r="M121" s="243">
        <f>N121+O121</f>
        <v>0</v>
      </c>
      <c r="N121" s="244"/>
      <c r="O121" s="245"/>
      <c r="P121" s="243">
        <f>Q121+R121</f>
        <v>0</v>
      </c>
      <c r="Q121" s="244"/>
      <c r="R121" s="377"/>
      <c r="S121" s="243">
        <f>T121+U121</f>
        <v>0</v>
      </c>
      <c r="T121" s="244"/>
      <c r="U121" s="245"/>
      <c r="V121" s="1217" t="s">
        <v>35</v>
      </c>
      <c r="W121" s="1218" t="s">
        <v>35</v>
      </c>
      <c r="X121" s="1218" t="s">
        <v>35</v>
      </c>
      <c r="Y121" s="1219" t="s">
        <v>35</v>
      </c>
      <c r="Z121" s="1042" t="s">
        <v>35</v>
      </c>
      <c r="AA121" s="1043" t="s">
        <v>35</v>
      </c>
      <c r="AB121" s="1043" t="s">
        <v>35</v>
      </c>
      <c r="AC121" s="1044" t="s">
        <v>35</v>
      </c>
      <c r="AD121" s="1042" t="s">
        <v>35</v>
      </c>
      <c r="AE121" s="1043" t="s">
        <v>35</v>
      </c>
      <c r="AF121" s="1043" t="s">
        <v>35</v>
      </c>
      <c r="AG121" s="1044" t="s">
        <v>35</v>
      </c>
    </row>
    <row r="122" spans="2:33" s="294" customFormat="1" ht="12" outlineLevel="1">
      <c r="B122" s="295"/>
      <c r="C122" s="296"/>
      <c r="D122" s="260" t="s">
        <v>165</v>
      </c>
      <c r="E122" s="283" t="s">
        <v>148</v>
      </c>
      <c r="F122" s="262" t="s">
        <v>122</v>
      </c>
      <c r="G122" s="308">
        <f>IF(I122+H122&gt;0,AVERAGE(H122:I122),0)</f>
        <v>0</v>
      </c>
      <c r="H122" s="309"/>
      <c r="I122" s="310"/>
      <c r="J122" s="308">
        <f>IF(L122+K122&gt;0,AVERAGE(K122:L122),0)</f>
        <v>0</v>
      </c>
      <c r="K122" s="309"/>
      <c r="L122" s="310"/>
      <c r="M122" s="308">
        <f>IF(O122+N122&gt;0,AVERAGE(N122:O122),0)</f>
        <v>0</v>
      </c>
      <c r="N122" s="309"/>
      <c r="O122" s="310"/>
      <c r="P122" s="308">
        <f>IF(R122+Q122&gt;0,AVERAGE(Q122:R122),0)</f>
        <v>0</v>
      </c>
      <c r="Q122" s="309"/>
      <c r="R122" s="379"/>
      <c r="S122" s="308">
        <f>IF(U122+T122&gt;0,AVERAGE(T122:U122),0)</f>
        <v>0</v>
      </c>
      <c r="T122" s="309"/>
      <c r="U122" s="310"/>
      <c r="V122" s="1232" t="s">
        <v>35</v>
      </c>
      <c r="W122" s="1233" t="s">
        <v>35</v>
      </c>
      <c r="X122" s="1233" t="s">
        <v>35</v>
      </c>
      <c r="Y122" s="1234" t="s">
        <v>35</v>
      </c>
      <c r="Z122" s="1070" t="s">
        <v>35</v>
      </c>
      <c r="AA122" s="1071" t="s">
        <v>35</v>
      </c>
      <c r="AB122" s="1071" t="s">
        <v>35</v>
      </c>
      <c r="AC122" s="1072" t="s">
        <v>35</v>
      </c>
      <c r="AD122" s="1070" t="s">
        <v>35</v>
      </c>
      <c r="AE122" s="1071" t="s">
        <v>35</v>
      </c>
      <c r="AF122" s="1071" t="s">
        <v>35</v>
      </c>
      <c r="AG122" s="1072" t="s">
        <v>35</v>
      </c>
    </row>
    <row r="123" spans="2:33" s="270" customFormat="1" ht="12.75" outlineLevel="1">
      <c r="B123" s="302" t="s">
        <v>173</v>
      </c>
      <c r="C123" s="291">
        <v>2210</v>
      </c>
      <c r="D123" s="292" t="s">
        <v>165</v>
      </c>
      <c r="E123" s="293" t="s">
        <v>174</v>
      </c>
      <c r="F123" s="94" t="s">
        <v>79</v>
      </c>
      <c r="G123" s="304">
        <f>H123+I123</f>
        <v>0</v>
      </c>
      <c r="H123" s="305">
        <f>ROUND(H124*H125/1000,1)</f>
        <v>0</v>
      </c>
      <c r="I123" s="306">
        <f>ROUND(I124*I125/1000,1)</f>
        <v>0</v>
      </c>
      <c r="J123" s="304">
        <f>K123+L123</f>
        <v>0</v>
      </c>
      <c r="K123" s="305">
        <f>ROUND(K124*K125/1000,1)</f>
        <v>0</v>
      </c>
      <c r="L123" s="306">
        <f>ROUND(L124*L125/1000,1)</f>
        <v>0</v>
      </c>
      <c r="M123" s="304">
        <f>N123+O123</f>
        <v>0</v>
      </c>
      <c r="N123" s="305">
        <f>ROUND(N124*N125/1000,1)</f>
        <v>0</v>
      </c>
      <c r="O123" s="306">
        <f>ROUND(O124*O125/1000,1)</f>
        <v>0</v>
      </c>
      <c r="P123" s="304">
        <f>Q123+R123</f>
        <v>0</v>
      </c>
      <c r="Q123" s="305">
        <f>ROUND(Q124*Q125/1000,1)</f>
        <v>0</v>
      </c>
      <c r="R123" s="381">
        <f>ROUND(R124*R125/1000,1)</f>
        <v>0</v>
      </c>
      <c r="S123" s="304">
        <f>T123+U123</f>
        <v>0</v>
      </c>
      <c r="T123" s="305">
        <f>ROUND(T124*T125/1000,1)</f>
        <v>0</v>
      </c>
      <c r="U123" s="306">
        <f>ROUND(U124*U125/1000,1)</f>
        <v>0</v>
      </c>
      <c r="V123" s="1235" t="s">
        <v>35</v>
      </c>
      <c r="W123" s="1236" t="s">
        <v>35</v>
      </c>
      <c r="X123" s="1236" t="s">
        <v>35</v>
      </c>
      <c r="Y123" s="1237" t="s">
        <v>35</v>
      </c>
      <c r="Z123" s="381">
        <f>J123-G123</f>
        <v>0</v>
      </c>
      <c r="AA123" s="305">
        <f>M123-G123</f>
        <v>0</v>
      </c>
      <c r="AB123" s="305">
        <f>P123-G123</f>
        <v>0</v>
      </c>
      <c r="AC123" s="1073">
        <f>S123-G123</f>
        <v>0</v>
      </c>
      <c r="AD123" s="1074">
        <f>IF(G123&gt;0,ROUND((J123/G123),3),0)</f>
        <v>0</v>
      </c>
      <c r="AE123" s="1075">
        <f>IF(G123&gt;0,ROUND((M123/G123),3),0)</f>
        <v>0</v>
      </c>
      <c r="AF123" s="1075">
        <f>IF(G123&gt;0,ROUND((P123/G123),3),0)</f>
        <v>0</v>
      </c>
      <c r="AG123" s="1076">
        <f>IF(G123&gt;0,ROUND((S123/G123),3),0)</f>
        <v>0</v>
      </c>
    </row>
    <row r="124" spans="2:33" s="294" customFormat="1" ht="12" outlineLevel="1">
      <c r="B124" s="295"/>
      <c r="C124" s="296"/>
      <c r="D124" s="260" t="s">
        <v>165</v>
      </c>
      <c r="E124" s="283" t="s">
        <v>147</v>
      </c>
      <c r="F124" s="262" t="s">
        <v>37</v>
      </c>
      <c r="G124" s="243">
        <f>H124+I124</f>
        <v>0</v>
      </c>
      <c r="H124" s="244"/>
      <c r="I124" s="245"/>
      <c r="J124" s="243">
        <f>K124+L124</f>
        <v>0</v>
      </c>
      <c r="K124" s="244"/>
      <c r="L124" s="245"/>
      <c r="M124" s="243">
        <f>N124+O124</f>
        <v>0</v>
      </c>
      <c r="N124" s="244"/>
      <c r="O124" s="245"/>
      <c r="P124" s="243">
        <f>Q124+R124</f>
        <v>0</v>
      </c>
      <c r="Q124" s="244"/>
      <c r="R124" s="377"/>
      <c r="S124" s="243">
        <f>T124+U124</f>
        <v>0</v>
      </c>
      <c r="T124" s="244"/>
      <c r="U124" s="245"/>
      <c r="V124" s="1217" t="s">
        <v>35</v>
      </c>
      <c r="W124" s="1218" t="s">
        <v>35</v>
      </c>
      <c r="X124" s="1218" t="s">
        <v>35</v>
      </c>
      <c r="Y124" s="1219" t="s">
        <v>35</v>
      </c>
      <c r="Z124" s="1042" t="s">
        <v>35</v>
      </c>
      <c r="AA124" s="1043" t="s">
        <v>35</v>
      </c>
      <c r="AB124" s="1043" t="s">
        <v>35</v>
      </c>
      <c r="AC124" s="1044" t="s">
        <v>35</v>
      </c>
      <c r="AD124" s="1042" t="s">
        <v>35</v>
      </c>
      <c r="AE124" s="1043" t="s">
        <v>35</v>
      </c>
      <c r="AF124" s="1043" t="s">
        <v>35</v>
      </c>
      <c r="AG124" s="1044" t="s">
        <v>35</v>
      </c>
    </row>
    <row r="125" spans="2:33" s="294" customFormat="1" ht="12" outlineLevel="1">
      <c r="B125" s="295"/>
      <c r="C125" s="296"/>
      <c r="D125" s="260" t="s">
        <v>165</v>
      </c>
      <c r="E125" s="283" t="s">
        <v>148</v>
      </c>
      <c r="F125" s="262" t="s">
        <v>122</v>
      </c>
      <c r="G125" s="308">
        <f>IF(I125+H125&gt;0,AVERAGE(H125:I125),0)</f>
        <v>0</v>
      </c>
      <c r="H125" s="309"/>
      <c r="I125" s="310"/>
      <c r="J125" s="308">
        <f>IF(L125+K125&gt;0,AVERAGE(K125:L125),0)</f>
        <v>0</v>
      </c>
      <c r="K125" s="309"/>
      <c r="L125" s="310"/>
      <c r="M125" s="308">
        <f>IF(O125+N125&gt;0,AVERAGE(N125:O125),0)</f>
        <v>0</v>
      </c>
      <c r="N125" s="309"/>
      <c r="O125" s="310"/>
      <c r="P125" s="308">
        <f>IF(R125+Q125&gt;0,AVERAGE(Q125:R125),0)</f>
        <v>0</v>
      </c>
      <c r="Q125" s="309"/>
      <c r="R125" s="379"/>
      <c r="S125" s="308">
        <f>IF(U125+T125&gt;0,AVERAGE(T125:U125),0)</f>
        <v>0</v>
      </c>
      <c r="T125" s="309"/>
      <c r="U125" s="310"/>
      <c r="V125" s="1217" t="s">
        <v>35</v>
      </c>
      <c r="W125" s="1218" t="s">
        <v>35</v>
      </c>
      <c r="X125" s="1218" t="s">
        <v>35</v>
      </c>
      <c r="Y125" s="1219" t="s">
        <v>35</v>
      </c>
      <c r="Z125" s="1042" t="s">
        <v>35</v>
      </c>
      <c r="AA125" s="1043" t="s">
        <v>35</v>
      </c>
      <c r="AB125" s="1043" t="s">
        <v>35</v>
      </c>
      <c r="AC125" s="1044" t="s">
        <v>35</v>
      </c>
      <c r="AD125" s="1042" t="s">
        <v>35</v>
      </c>
      <c r="AE125" s="1043" t="s">
        <v>35</v>
      </c>
      <c r="AF125" s="1043" t="s">
        <v>35</v>
      </c>
      <c r="AG125" s="1044" t="s">
        <v>35</v>
      </c>
    </row>
    <row r="126" spans="2:33" s="270" customFormat="1" ht="12.75" outlineLevel="1">
      <c r="B126" s="302" t="s">
        <v>175</v>
      </c>
      <c r="C126" s="291">
        <v>2210</v>
      </c>
      <c r="D126" s="292" t="s">
        <v>165</v>
      </c>
      <c r="E126" s="293" t="s">
        <v>176</v>
      </c>
      <c r="F126" s="269" t="s">
        <v>79</v>
      </c>
      <c r="G126" s="234">
        <f>H126+I126</f>
        <v>80</v>
      </c>
      <c r="H126" s="235">
        <f>ROUND(H127*H128/1000,1)</f>
        <v>0</v>
      </c>
      <c r="I126" s="236">
        <f>ROUND(I127*I128/1000,1)</f>
        <v>80</v>
      </c>
      <c r="J126" s="234">
        <f>K126+L126</f>
        <v>59.3</v>
      </c>
      <c r="K126" s="235">
        <f>ROUND(K127*K128/1000,1)</f>
        <v>0</v>
      </c>
      <c r="L126" s="236">
        <f>ROUND(L127*L128/1000,1)</f>
        <v>59.3</v>
      </c>
      <c r="M126" s="234">
        <f>N126+O126</f>
        <v>59.3</v>
      </c>
      <c r="N126" s="235">
        <f>ROUND(N127*N128/1000,1)</f>
        <v>0</v>
      </c>
      <c r="O126" s="236">
        <f>ROUND(O127*O128/1000,1)</f>
        <v>59.3</v>
      </c>
      <c r="P126" s="234">
        <f>Q126+R126</f>
        <v>59.3</v>
      </c>
      <c r="Q126" s="235">
        <f>ROUND(Q127*Q128/1000,1)</f>
        <v>0</v>
      </c>
      <c r="R126" s="395">
        <f>ROUND(R127*R128/1000,1)</f>
        <v>59.3</v>
      </c>
      <c r="S126" s="234">
        <f>T126+U126</f>
        <v>0</v>
      </c>
      <c r="T126" s="235">
        <f>ROUND(T127*T128/1000,1)</f>
        <v>0</v>
      </c>
      <c r="U126" s="236">
        <f>ROUND(U127*U128/1000,1)</f>
        <v>0</v>
      </c>
      <c r="V126" s="1223" t="s">
        <v>35</v>
      </c>
      <c r="W126" s="1224" t="s">
        <v>35</v>
      </c>
      <c r="X126" s="1224" t="s">
        <v>35</v>
      </c>
      <c r="Y126" s="1225" t="s">
        <v>35</v>
      </c>
      <c r="Z126" s="395">
        <f>J126-G126</f>
        <v>-20.700000000000003</v>
      </c>
      <c r="AA126" s="235">
        <f>M126-G126</f>
        <v>-20.700000000000003</v>
      </c>
      <c r="AB126" s="235">
        <f>P126-G126</f>
        <v>-20.700000000000003</v>
      </c>
      <c r="AC126" s="1052">
        <f>S126-G126</f>
        <v>-80</v>
      </c>
      <c r="AD126" s="1053">
        <f>IF(G126&gt;0,ROUND((J126/G126),3),0)</f>
        <v>0.741</v>
      </c>
      <c r="AE126" s="1054">
        <f>IF(G126&gt;0,ROUND((M126/G126),3),0)</f>
        <v>0.741</v>
      </c>
      <c r="AF126" s="1054">
        <f>IF(G126&gt;0,ROUND((P126/G126),3),0)</f>
        <v>0.741</v>
      </c>
      <c r="AG126" s="1055">
        <f>IF(G126&gt;0,ROUND((S126/G126),3),0)</f>
        <v>0</v>
      </c>
    </row>
    <row r="127" spans="2:33" s="294" customFormat="1" ht="12" outlineLevel="1">
      <c r="B127" s="295"/>
      <c r="C127" s="296"/>
      <c r="D127" s="260" t="s">
        <v>165</v>
      </c>
      <c r="E127" s="283" t="s">
        <v>147</v>
      </c>
      <c r="F127" s="262" t="s">
        <v>37</v>
      </c>
      <c r="G127" s="243">
        <f>H127+I127</f>
        <v>800</v>
      </c>
      <c r="H127" s="244"/>
      <c r="I127" s="245">
        <v>800</v>
      </c>
      <c r="J127" s="243">
        <f>K127+L127</f>
        <v>593</v>
      </c>
      <c r="K127" s="244"/>
      <c r="L127" s="245">
        <v>593</v>
      </c>
      <c r="M127" s="243">
        <f>N127+O127</f>
        <v>593</v>
      </c>
      <c r="N127" s="244"/>
      <c r="O127" s="245">
        <v>593</v>
      </c>
      <c r="P127" s="243">
        <f>Q127+R127</f>
        <v>593</v>
      </c>
      <c r="Q127" s="244"/>
      <c r="R127" s="377">
        <v>593</v>
      </c>
      <c r="S127" s="243">
        <f>T127+U127</f>
        <v>0</v>
      </c>
      <c r="T127" s="244"/>
      <c r="U127" s="245"/>
      <c r="V127" s="1217" t="s">
        <v>35</v>
      </c>
      <c r="W127" s="1218" t="s">
        <v>35</v>
      </c>
      <c r="X127" s="1218" t="s">
        <v>35</v>
      </c>
      <c r="Y127" s="1219" t="s">
        <v>35</v>
      </c>
      <c r="Z127" s="1042" t="s">
        <v>35</v>
      </c>
      <c r="AA127" s="1043" t="s">
        <v>35</v>
      </c>
      <c r="AB127" s="1043" t="s">
        <v>35</v>
      </c>
      <c r="AC127" s="1044" t="s">
        <v>35</v>
      </c>
      <c r="AD127" s="1042" t="s">
        <v>35</v>
      </c>
      <c r="AE127" s="1043" t="s">
        <v>35</v>
      </c>
      <c r="AF127" s="1043" t="s">
        <v>35</v>
      </c>
      <c r="AG127" s="1044" t="s">
        <v>35</v>
      </c>
    </row>
    <row r="128" spans="2:33" s="294" customFormat="1" ht="12.75" outlineLevel="1" thickBot="1">
      <c r="B128" s="315"/>
      <c r="C128" s="314"/>
      <c r="D128" s="248" t="s">
        <v>165</v>
      </c>
      <c r="E128" s="284" t="s">
        <v>148</v>
      </c>
      <c r="F128" s="265" t="s">
        <v>122</v>
      </c>
      <c r="G128" s="250">
        <f>IF(I128+H128&gt;0,AVERAGE(H128:I128),0)</f>
        <v>100</v>
      </c>
      <c r="H128" s="251"/>
      <c r="I128" s="252">
        <v>100</v>
      </c>
      <c r="J128" s="250">
        <f>IF(L128+K128&gt;0,AVERAGE(K128:L128),0)</f>
        <v>100</v>
      </c>
      <c r="K128" s="251"/>
      <c r="L128" s="252">
        <v>100</v>
      </c>
      <c r="M128" s="250">
        <f>IF(O128+N128&gt;0,AVERAGE(N128:O128),0)</f>
        <v>100</v>
      </c>
      <c r="N128" s="251"/>
      <c r="O128" s="252">
        <v>100</v>
      </c>
      <c r="P128" s="250">
        <f>IF(R128+Q128&gt;0,AVERAGE(Q128:R128),0)</f>
        <v>100</v>
      </c>
      <c r="Q128" s="251"/>
      <c r="R128" s="391">
        <v>100</v>
      </c>
      <c r="S128" s="250">
        <f>IF(U128+T128&gt;0,AVERAGE(T128:U128),0)</f>
        <v>0</v>
      </c>
      <c r="T128" s="251"/>
      <c r="U128" s="252"/>
      <c r="V128" s="1220" t="s">
        <v>35</v>
      </c>
      <c r="W128" s="1221" t="s">
        <v>35</v>
      </c>
      <c r="X128" s="1221" t="s">
        <v>35</v>
      </c>
      <c r="Y128" s="1222" t="s">
        <v>35</v>
      </c>
      <c r="Z128" s="1049" t="s">
        <v>35</v>
      </c>
      <c r="AA128" s="1050" t="s">
        <v>35</v>
      </c>
      <c r="AB128" s="1050" t="s">
        <v>35</v>
      </c>
      <c r="AC128" s="1051" t="s">
        <v>35</v>
      </c>
      <c r="AD128" s="1049" t="s">
        <v>35</v>
      </c>
      <c r="AE128" s="1050" t="s">
        <v>35</v>
      </c>
      <c r="AF128" s="1050" t="s">
        <v>35</v>
      </c>
      <c r="AG128" s="1051" t="s">
        <v>35</v>
      </c>
    </row>
    <row r="129" spans="1:33" s="257" customFormat="1" ht="27" outlineLevel="1" thickBot="1" thickTop="1">
      <c r="A129" s="253"/>
      <c r="B129" s="285" t="s">
        <v>177</v>
      </c>
      <c r="C129" s="272">
        <v>2210</v>
      </c>
      <c r="D129" s="273" t="s">
        <v>165</v>
      </c>
      <c r="E129" s="286" t="s">
        <v>178</v>
      </c>
      <c r="F129" s="272" t="s">
        <v>79</v>
      </c>
      <c r="G129" s="287">
        <f aca="true" t="shared" si="47" ref="G129:U129">G130+G133+G136+G139+G142+G145+G148+G151+G154</f>
        <v>0</v>
      </c>
      <c r="H129" s="288">
        <f t="shared" si="47"/>
        <v>0</v>
      </c>
      <c r="I129" s="289">
        <f t="shared" si="47"/>
        <v>0</v>
      </c>
      <c r="J129" s="287">
        <f t="shared" si="47"/>
        <v>0</v>
      </c>
      <c r="K129" s="288">
        <f t="shared" si="47"/>
        <v>0</v>
      </c>
      <c r="L129" s="289">
        <f t="shared" si="47"/>
        <v>0</v>
      </c>
      <c r="M129" s="287">
        <f t="shared" si="47"/>
        <v>0</v>
      </c>
      <c r="N129" s="288">
        <f t="shared" si="47"/>
        <v>0</v>
      </c>
      <c r="O129" s="289">
        <f t="shared" si="47"/>
        <v>0</v>
      </c>
      <c r="P129" s="287">
        <f t="shared" si="47"/>
        <v>0</v>
      </c>
      <c r="Q129" s="288">
        <f t="shared" si="47"/>
        <v>0</v>
      </c>
      <c r="R129" s="394">
        <f t="shared" si="47"/>
        <v>0</v>
      </c>
      <c r="S129" s="287">
        <f t="shared" si="47"/>
        <v>0</v>
      </c>
      <c r="T129" s="288">
        <f t="shared" si="47"/>
        <v>0</v>
      </c>
      <c r="U129" s="289">
        <f t="shared" si="47"/>
        <v>0</v>
      </c>
      <c r="V129" s="1229" t="s">
        <v>35</v>
      </c>
      <c r="W129" s="1230" t="s">
        <v>35</v>
      </c>
      <c r="X129" s="1230" t="s">
        <v>35</v>
      </c>
      <c r="Y129" s="1231" t="s">
        <v>35</v>
      </c>
      <c r="Z129" s="372">
        <f>J129-G129</f>
        <v>0</v>
      </c>
      <c r="AA129" s="371">
        <f>M129-G129</f>
        <v>0</v>
      </c>
      <c r="AB129" s="371">
        <f>P129-G129</f>
        <v>0</v>
      </c>
      <c r="AC129" s="1066">
        <f>S129-G129</f>
        <v>0</v>
      </c>
      <c r="AD129" s="1067">
        <f>IF(G129&gt;0,ROUND((J129/G129),3),0)</f>
        <v>0</v>
      </c>
      <c r="AE129" s="1068">
        <f>IF(G129&gt;0,ROUND((M129/G129),3),0)</f>
        <v>0</v>
      </c>
      <c r="AF129" s="1068">
        <f>IF(G129&gt;0,ROUND((P129/G129),3),0)</f>
        <v>0</v>
      </c>
      <c r="AG129" s="1069">
        <f>IF(G129&gt;0,ROUND((S129/G129),3),0)</f>
        <v>0</v>
      </c>
    </row>
    <row r="130" spans="2:33" s="270" customFormat="1" ht="26.25" outlineLevel="1" thickTop="1">
      <c r="B130" s="290" t="s">
        <v>179</v>
      </c>
      <c r="C130" s="291">
        <v>2210</v>
      </c>
      <c r="D130" s="292" t="s">
        <v>165</v>
      </c>
      <c r="E130" s="293" t="s">
        <v>180</v>
      </c>
      <c r="F130" s="291" t="s">
        <v>79</v>
      </c>
      <c r="G130" s="234">
        <f>H130+I130</f>
        <v>0</v>
      </c>
      <c r="H130" s="235">
        <f>ROUND(H131*H132/1000,1)</f>
        <v>0</v>
      </c>
      <c r="I130" s="236">
        <f>ROUND(I131*I132/1000,1)</f>
        <v>0</v>
      </c>
      <c r="J130" s="234">
        <f>K130+L130</f>
        <v>0</v>
      </c>
      <c r="K130" s="235">
        <f>ROUND(K131*K132/1000,1)</f>
        <v>0</v>
      </c>
      <c r="L130" s="236">
        <f>ROUND(L131*L132/1000,1)</f>
        <v>0</v>
      </c>
      <c r="M130" s="234">
        <f>N130+O130</f>
        <v>0</v>
      </c>
      <c r="N130" s="235">
        <f>ROUND(N131*N132/1000,1)</f>
        <v>0</v>
      </c>
      <c r="O130" s="236">
        <f>ROUND(O131*O132/1000,1)</f>
        <v>0</v>
      </c>
      <c r="P130" s="234">
        <f>Q130+R130</f>
        <v>0</v>
      </c>
      <c r="Q130" s="235">
        <f>ROUND(Q131*Q132/1000,1)</f>
        <v>0</v>
      </c>
      <c r="R130" s="395">
        <f>ROUND(R131*R132/1000,1)</f>
        <v>0</v>
      </c>
      <c r="S130" s="234">
        <f>T130+U130</f>
        <v>0</v>
      </c>
      <c r="T130" s="235">
        <f>ROUND(T131*T132/1000,1)</f>
        <v>0</v>
      </c>
      <c r="U130" s="236">
        <f>ROUND(U131*U132/1000,1)</f>
        <v>0</v>
      </c>
      <c r="V130" s="1223" t="s">
        <v>35</v>
      </c>
      <c r="W130" s="1224" t="s">
        <v>35</v>
      </c>
      <c r="X130" s="1224" t="s">
        <v>35</v>
      </c>
      <c r="Y130" s="1225" t="s">
        <v>35</v>
      </c>
      <c r="Z130" s="395">
        <f>J130-G130</f>
        <v>0</v>
      </c>
      <c r="AA130" s="235">
        <f>M130-G130</f>
        <v>0</v>
      </c>
      <c r="AB130" s="235">
        <f>P130-G130</f>
        <v>0</v>
      </c>
      <c r="AC130" s="1052">
        <f>S130-G130</f>
        <v>0</v>
      </c>
      <c r="AD130" s="1053">
        <f>IF(G130&gt;0,ROUND((J130/G130),3),0)</f>
        <v>0</v>
      </c>
      <c r="AE130" s="1054">
        <f>IF(G130&gt;0,ROUND((M130/G130),3),0)</f>
        <v>0</v>
      </c>
      <c r="AF130" s="1054">
        <f>IF(G130&gt;0,ROUND((P130/G130),3),0)</f>
        <v>0</v>
      </c>
      <c r="AG130" s="1055">
        <f>IF(G130&gt;0,ROUND((S130/G130),3),0)</f>
        <v>0</v>
      </c>
    </row>
    <row r="131" spans="2:33" s="294" customFormat="1" ht="12" outlineLevel="1">
      <c r="B131" s="312"/>
      <c r="C131" s="296"/>
      <c r="D131" s="260" t="s">
        <v>165</v>
      </c>
      <c r="E131" s="283" t="s">
        <v>147</v>
      </c>
      <c r="F131" s="240" t="s">
        <v>37</v>
      </c>
      <c r="G131" s="243">
        <f>H131+I131</f>
        <v>0</v>
      </c>
      <c r="H131" s="244"/>
      <c r="I131" s="245"/>
      <c r="J131" s="243">
        <f>K131+L131</f>
        <v>0</v>
      </c>
      <c r="K131" s="244"/>
      <c r="L131" s="245"/>
      <c r="M131" s="243">
        <f>N131+O131</f>
        <v>0</v>
      </c>
      <c r="N131" s="244"/>
      <c r="O131" s="245"/>
      <c r="P131" s="243">
        <f>Q131+R131</f>
        <v>0</v>
      </c>
      <c r="Q131" s="244"/>
      <c r="R131" s="377"/>
      <c r="S131" s="243">
        <f>T131+U131</f>
        <v>0</v>
      </c>
      <c r="T131" s="244"/>
      <c r="U131" s="245"/>
      <c r="V131" s="1217" t="s">
        <v>35</v>
      </c>
      <c r="W131" s="1218" t="s">
        <v>35</v>
      </c>
      <c r="X131" s="1218" t="s">
        <v>35</v>
      </c>
      <c r="Y131" s="1219" t="s">
        <v>35</v>
      </c>
      <c r="Z131" s="1042" t="s">
        <v>35</v>
      </c>
      <c r="AA131" s="1043" t="s">
        <v>35</v>
      </c>
      <c r="AB131" s="1043" t="s">
        <v>35</v>
      </c>
      <c r="AC131" s="1044" t="s">
        <v>35</v>
      </c>
      <c r="AD131" s="1042" t="s">
        <v>35</v>
      </c>
      <c r="AE131" s="1043" t="s">
        <v>35</v>
      </c>
      <c r="AF131" s="1043" t="s">
        <v>35</v>
      </c>
      <c r="AG131" s="1044" t="s">
        <v>35</v>
      </c>
    </row>
    <row r="132" spans="2:33" s="294" customFormat="1" ht="12" outlineLevel="1">
      <c r="B132" s="312"/>
      <c r="C132" s="296"/>
      <c r="D132" s="260" t="s">
        <v>165</v>
      </c>
      <c r="E132" s="283" t="s">
        <v>148</v>
      </c>
      <c r="F132" s="240" t="s">
        <v>122</v>
      </c>
      <c r="G132" s="308">
        <f>IF(I132+H132&gt;0,AVERAGE(H132:I132),0)</f>
        <v>0</v>
      </c>
      <c r="H132" s="309"/>
      <c r="I132" s="310"/>
      <c r="J132" s="308">
        <f>IF(L132+K132&gt;0,AVERAGE(K132:L132),0)</f>
        <v>0</v>
      </c>
      <c r="K132" s="309"/>
      <c r="L132" s="310"/>
      <c r="M132" s="308">
        <f>IF(O132+N132&gt;0,AVERAGE(N132:O132),0)</f>
        <v>0</v>
      </c>
      <c r="N132" s="309"/>
      <c r="O132" s="310"/>
      <c r="P132" s="308">
        <f>IF(R132+Q132&gt;0,AVERAGE(Q132:R132),0)</f>
        <v>0</v>
      </c>
      <c r="Q132" s="309"/>
      <c r="R132" s="379"/>
      <c r="S132" s="308">
        <f>IF(U132+T132&gt;0,AVERAGE(T132:U132),0)</f>
        <v>0</v>
      </c>
      <c r="T132" s="309"/>
      <c r="U132" s="310"/>
      <c r="V132" s="1232" t="s">
        <v>35</v>
      </c>
      <c r="W132" s="1233" t="s">
        <v>35</v>
      </c>
      <c r="X132" s="1233" t="s">
        <v>35</v>
      </c>
      <c r="Y132" s="1234" t="s">
        <v>35</v>
      </c>
      <c r="Z132" s="1070" t="s">
        <v>35</v>
      </c>
      <c r="AA132" s="1071" t="s">
        <v>35</v>
      </c>
      <c r="AB132" s="1071" t="s">
        <v>35</v>
      </c>
      <c r="AC132" s="1072" t="s">
        <v>35</v>
      </c>
      <c r="AD132" s="1070" t="s">
        <v>35</v>
      </c>
      <c r="AE132" s="1071" t="s">
        <v>35</v>
      </c>
      <c r="AF132" s="1071" t="s">
        <v>35</v>
      </c>
      <c r="AG132" s="1072" t="s">
        <v>35</v>
      </c>
    </row>
    <row r="133" spans="2:33" s="270" customFormat="1" ht="25.5" outlineLevel="1">
      <c r="B133" s="290" t="s">
        <v>181</v>
      </c>
      <c r="C133" s="291">
        <v>2210</v>
      </c>
      <c r="D133" s="292" t="s">
        <v>165</v>
      </c>
      <c r="E133" s="293" t="s">
        <v>182</v>
      </c>
      <c r="F133" s="291" t="s">
        <v>79</v>
      </c>
      <c r="G133" s="234">
        <f>H133+I133</f>
        <v>0</v>
      </c>
      <c r="H133" s="235">
        <f>ROUND(H134*H135/1000,1)</f>
        <v>0</v>
      </c>
      <c r="I133" s="236">
        <f>ROUND(I134*I135/1000,1)</f>
        <v>0</v>
      </c>
      <c r="J133" s="234">
        <f>K133+L133</f>
        <v>0</v>
      </c>
      <c r="K133" s="235">
        <f>ROUND(K134*K135/1000,1)</f>
        <v>0</v>
      </c>
      <c r="L133" s="236">
        <f>ROUND(L134*L135/1000,1)</f>
        <v>0</v>
      </c>
      <c r="M133" s="234">
        <f>N133+O133</f>
        <v>0</v>
      </c>
      <c r="N133" s="235">
        <f>ROUND(N134*N135/1000,1)</f>
        <v>0</v>
      </c>
      <c r="O133" s="236">
        <f>ROUND(O134*O135/1000,1)</f>
        <v>0</v>
      </c>
      <c r="P133" s="234">
        <f>Q133+R133</f>
        <v>0</v>
      </c>
      <c r="Q133" s="235">
        <f>ROUND(Q134*Q135/1000,1)</f>
        <v>0</v>
      </c>
      <c r="R133" s="395">
        <f>ROUND(R134*R135/1000,1)</f>
        <v>0</v>
      </c>
      <c r="S133" s="234">
        <f>T133+U133</f>
        <v>0</v>
      </c>
      <c r="T133" s="235">
        <f>ROUND(T134*T135/1000,1)</f>
        <v>0</v>
      </c>
      <c r="U133" s="236">
        <f>ROUND(U134*U135/1000,1)</f>
        <v>0</v>
      </c>
      <c r="V133" s="1235" t="s">
        <v>35</v>
      </c>
      <c r="W133" s="1236" t="s">
        <v>35</v>
      </c>
      <c r="X133" s="1236" t="s">
        <v>35</v>
      </c>
      <c r="Y133" s="1237" t="s">
        <v>35</v>
      </c>
      <c r="Z133" s="381">
        <f>J133-G133</f>
        <v>0</v>
      </c>
      <c r="AA133" s="305">
        <f>M133-G133</f>
        <v>0</v>
      </c>
      <c r="AB133" s="305">
        <f>P133-G133</f>
        <v>0</v>
      </c>
      <c r="AC133" s="1073">
        <f>S133-G133</f>
        <v>0</v>
      </c>
      <c r="AD133" s="1074">
        <f>IF(G133&gt;0,ROUND((J133/G133),3),0)</f>
        <v>0</v>
      </c>
      <c r="AE133" s="1075">
        <f>IF(G133&gt;0,ROUND((M133/G133),3),0)</f>
        <v>0</v>
      </c>
      <c r="AF133" s="1075">
        <f>IF(G133&gt;0,ROUND((P133/G133),3),0)</f>
        <v>0</v>
      </c>
      <c r="AG133" s="1076">
        <f>IF(G133&gt;0,ROUND((S133/G133),3),0)</f>
        <v>0</v>
      </c>
    </row>
    <row r="134" spans="2:33" s="294" customFormat="1" ht="12" outlineLevel="1">
      <c r="B134" s="312"/>
      <c r="C134" s="296"/>
      <c r="D134" s="260" t="s">
        <v>165</v>
      </c>
      <c r="E134" s="283" t="s">
        <v>147</v>
      </c>
      <c r="F134" s="240" t="s">
        <v>37</v>
      </c>
      <c r="G134" s="243">
        <f>H134+I134</f>
        <v>0</v>
      </c>
      <c r="H134" s="244"/>
      <c r="I134" s="245"/>
      <c r="J134" s="243">
        <f>K134+L134</f>
        <v>0</v>
      </c>
      <c r="K134" s="244"/>
      <c r="L134" s="245"/>
      <c r="M134" s="243">
        <f>N134+O134</f>
        <v>0</v>
      </c>
      <c r="N134" s="244"/>
      <c r="O134" s="245"/>
      <c r="P134" s="243">
        <f>Q134+R134</f>
        <v>0</v>
      </c>
      <c r="Q134" s="244"/>
      <c r="R134" s="377"/>
      <c r="S134" s="243">
        <f>T134+U134</f>
        <v>0</v>
      </c>
      <c r="T134" s="244"/>
      <c r="U134" s="245"/>
      <c r="V134" s="1217" t="s">
        <v>35</v>
      </c>
      <c r="W134" s="1218" t="s">
        <v>35</v>
      </c>
      <c r="X134" s="1218" t="s">
        <v>35</v>
      </c>
      <c r="Y134" s="1219" t="s">
        <v>35</v>
      </c>
      <c r="Z134" s="1042" t="s">
        <v>35</v>
      </c>
      <c r="AA134" s="1043" t="s">
        <v>35</v>
      </c>
      <c r="AB134" s="1043" t="s">
        <v>35</v>
      </c>
      <c r="AC134" s="1044" t="s">
        <v>35</v>
      </c>
      <c r="AD134" s="1042" t="s">
        <v>35</v>
      </c>
      <c r="AE134" s="1043" t="s">
        <v>35</v>
      </c>
      <c r="AF134" s="1043" t="s">
        <v>35</v>
      </c>
      <c r="AG134" s="1044" t="s">
        <v>35</v>
      </c>
    </row>
    <row r="135" spans="2:33" s="294" customFormat="1" ht="12" outlineLevel="1">
      <c r="B135" s="312"/>
      <c r="C135" s="296"/>
      <c r="D135" s="260" t="s">
        <v>165</v>
      </c>
      <c r="E135" s="283" t="s">
        <v>148</v>
      </c>
      <c r="F135" s="240" t="s">
        <v>122</v>
      </c>
      <c r="G135" s="308">
        <f>IF(I135+H135&gt;0,AVERAGE(H135:I135),0)</f>
        <v>0</v>
      </c>
      <c r="H135" s="309"/>
      <c r="I135" s="310"/>
      <c r="J135" s="308">
        <f>IF(L135+K135&gt;0,AVERAGE(K135:L135),0)</f>
        <v>0</v>
      </c>
      <c r="K135" s="309"/>
      <c r="L135" s="310"/>
      <c r="M135" s="308">
        <f>IF(O135+N135&gt;0,AVERAGE(N135:O135),0)</f>
        <v>0</v>
      </c>
      <c r="N135" s="309"/>
      <c r="O135" s="310"/>
      <c r="P135" s="308">
        <f>IF(R135+Q135&gt;0,AVERAGE(Q135:R135),0)</f>
        <v>0</v>
      </c>
      <c r="Q135" s="309"/>
      <c r="R135" s="379"/>
      <c r="S135" s="308">
        <f>IF(U135+T135&gt;0,AVERAGE(T135:U135),0)</f>
        <v>0</v>
      </c>
      <c r="T135" s="309"/>
      <c r="U135" s="310"/>
      <c r="V135" s="1217" t="s">
        <v>35</v>
      </c>
      <c r="W135" s="1218" t="s">
        <v>35</v>
      </c>
      <c r="X135" s="1218" t="s">
        <v>35</v>
      </c>
      <c r="Y135" s="1219" t="s">
        <v>35</v>
      </c>
      <c r="Z135" s="1042" t="s">
        <v>35</v>
      </c>
      <c r="AA135" s="1043" t="s">
        <v>35</v>
      </c>
      <c r="AB135" s="1043" t="s">
        <v>35</v>
      </c>
      <c r="AC135" s="1044" t="s">
        <v>35</v>
      </c>
      <c r="AD135" s="1042" t="s">
        <v>35</v>
      </c>
      <c r="AE135" s="1043" t="s">
        <v>35</v>
      </c>
      <c r="AF135" s="1043" t="s">
        <v>35</v>
      </c>
      <c r="AG135" s="1044" t="s">
        <v>35</v>
      </c>
    </row>
    <row r="136" spans="2:33" s="270" customFormat="1" ht="12.75" outlineLevel="1">
      <c r="B136" s="290" t="s">
        <v>183</v>
      </c>
      <c r="C136" s="291">
        <v>2210</v>
      </c>
      <c r="D136" s="292" t="s">
        <v>165</v>
      </c>
      <c r="E136" s="293" t="s">
        <v>184</v>
      </c>
      <c r="F136" s="291" t="s">
        <v>79</v>
      </c>
      <c r="G136" s="234">
        <f>H136+I136</f>
        <v>0</v>
      </c>
      <c r="H136" s="235">
        <f>ROUND(H137*H138/1000,1)</f>
        <v>0</v>
      </c>
      <c r="I136" s="236">
        <f>ROUND(I137*I138/1000,1)</f>
        <v>0</v>
      </c>
      <c r="J136" s="234">
        <f>K136+L136</f>
        <v>0</v>
      </c>
      <c r="K136" s="235">
        <f>ROUND(K137*K138/1000,1)</f>
        <v>0</v>
      </c>
      <c r="L136" s="236">
        <f>ROUND(L137*L138/1000,1)</f>
        <v>0</v>
      </c>
      <c r="M136" s="234">
        <f>N136+O136</f>
        <v>0</v>
      </c>
      <c r="N136" s="235">
        <f>ROUND(N137*N138/1000,1)</f>
        <v>0</v>
      </c>
      <c r="O136" s="236">
        <f>ROUND(O137*O138/1000,1)</f>
        <v>0</v>
      </c>
      <c r="P136" s="234">
        <f>Q136+R136</f>
        <v>0</v>
      </c>
      <c r="Q136" s="235">
        <f>ROUND(Q137*Q138/1000,1)</f>
        <v>0</v>
      </c>
      <c r="R136" s="395">
        <f>ROUND(R137*R138/1000,1)</f>
        <v>0</v>
      </c>
      <c r="S136" s="234">
        <f>T136+U136</f>
        <v>0</v>
      </c>
      <c r="T136" s="235">
        <f>ROUND(T137*T138/1000,1)</f>
        <v>0</v>
      </c>
      <c r="U136" s="236">
        <f>ROUND(U137*U138/1000,1)</f>
        <v>0</v>
      </c>
      <c r="V136" s="1223" t="s">
        <v>35</v>
      </c>
      <c r="W136" s="1224" t="s">
        <v>35</v>
      </c>
      <c r="X136" s="1224" t="s">
        <v>35</v>
      </c>
      <c r="Y136" s="1225" t="s">
        <v>35</v>
      </c>
      <c r="Z136" s="395">
        <f>J136-G136</f>
        <v>0</v>
      </c>
      <c r="AA136" s="235">
        <f>M136-G136</f>
        <v>0</v>
      </c>
      <c r="AB136" s="235">
        <f>P136-G136</f>
        <v>0</v>
      </c>
      <c r="AC136" s="1052">
        <f>S136-G136</f>
        <v>0</v>
      </c>
      <c r="AD136" s="1053">
        <f>IF(G136&gt;0,ROUND((J136/G136),3),0)</f>
        <v>0</v>
      </c>
      <c r="AE136" s="1054">
        <f>IF(G136&gt;0,ROUND((M136/G136),3),0)</f>
        <v>0</v>
      </c>
      <c r="AF136" s="1054">
        <f>IF(G136&gt;0,ROUND((P136/G136),3),0)</f>
        <v>0</v>
      </c>
      <c r="AG136" s="1055">
        <f>IF(G136&gt;0,ROUND((S136/G136),3),0)</f>
        <v>0</v>
      </c>
    </row>
    <row r="137" spans="2:33" s="294" customFormat="1" ht="12" outlineLevel="1">
      <c r="B137" s="312"/>
      <c r="C137" s="296"/>
      <c r="D137" s="260" t="s">
        <v>165</v>
      </c>
      <c r="E137" s="283" t="s">
        <v>147</v>
      </c>
      <c r="F137" s="240" t="s">
        <v>37</v>
      </c>
      <c r="G137" s="243">
        <f>H137+I137</f>
        <v>0</v>
      </c>
      <c r="H137" s="244"/>
      <c r="I137" s="245"/>
      <c r="J137" s="243">
        <f>K137+L137</f>
        <v>0</v>
      </c>
      <c r="K137" s="244"/>
      <c r="L137" s="245"/>
      <c r="M137" s="243">
        <f>N137+O137</f>
        <v>0</v>
      </c>
      <c r="N137" s="244"/>
      <c r="O137" s="245"/>
      <c r="P137" s="243">
        <f>Q137+R137</f>
        <v>0</v>
      </c>
      <c r="Q137" s="244"/>
      <c r="R137" s="377"/>
      <c r="S137" s="243">
        <f>T137+U137</f>
        <v>0</v>
      </c>
      <c r="T137" s="244"/>
      <c r="U137" s="245"/>
      <c r="V137" s="1217" t="s">
        <v>35</v>
      </c>
      <c r="W137" s="1218" t="s">
        <v>35</v>
      </c>
      <c r="X137" s="1218" t="s">
        <v>35</v>
      </c>
      <c r="Y137" s="1219" t="s">
        <v>35</v>
      </c>
      <c r="Z137" s="1042" t="s">
        <v>35</v>
      </c>
      <c r="AA137" s="1043" t="s">
        <v>35</v>
      </c>
      <c r="AB137" s="1043" t="s">
        <v>35</v>
      </c>
      <c r="AC137" s="1044" t="s">
        <v>35</v>
      </c>
      <c r="AD137" s="1042" t="s">
        <v>35</v>
      </c>
      <c r="AE137" s="1043" t="s">
        <v>35</v>
      </c>
      <c r="AF137" s="1043" t="s">
        <v>35</v>
      </c>
      <c r="AG137" s="1044" t="s">
        <v>35</v>
      </c>
    </row>
    <row r="138" spans="2:33" s="294" customFormat="1" ht="12" outlineLevel="1">
      <c r="B138" s="312"/>
      <c r="C138" s="296"/>
      <c r="D138" s="260" t="s">
        <v>165</v>
      </c>
      <c r="E138" s="283" t="s">
        <v>148</v>
      </c>
      <c r="F138" s="240" t="s">
        <v>122</v>
      </c>
      <c r="G138" s="308">
        <f>IF(I138+H138&gt;0,AVERAGE(H138:I138),0)</f>
        <v>0</v>
      </c>
      <c r="H138" s="309"/>
      <c r="I138" s="310"/>
      <c r="J138" s="308">
        <f>IF(L138+K138&gt;0,AVERAGE(K138:L138),0)</f>
        <v>0</v>
      </c>
      <c r="K138" s="309"/>
      <c r="L138" s="310"/>
      <c r="M138" s="308">
        <f>IF(O138+N138&gt;0,AVERAGE(N138:O138),0)</f>
        <v>0</v>
      </c>
      <c r="N138" s="309"/>
      <c r="O138" s="310"/>
      <c r="P138" s="308">
        <f>IF(R138+Q138&gt;0,AVERAGE(Q138:R138),0)</f>
        <v>0</v>
      </c>
      <c r="Q138" s="309"/>
      <c r="R138" s="379"/>
      <c r="S138" s="308">
        <f>IF(U138+T138&gt;0,AVERAGE(T138:U138),0)</f>
        <v>0</v>
      </c>
      <c r="T138" s="309"/>
      <c r="U138" s="310"/>
      <c r="V138" s="1232" t="s">
        <v>35</v>
      </c>
      <c r="W138" s="1233" t="s">
        <v>35</v>
      </c>
      <c r="X138" s="1233" t="s">
        <v>35</v>
      </c>
      <c r="Y138" s="1234" t="s">
        <v>35</v>
      </c>
      <c r="Z138" s="1070" t="s">
        <v>35</v>
      </c>
      <c r="AA138" s="1071" t="s">
        <v>35</v>
      </c>
      <c r="AB138" s="1071" t="s">
        <v>35</v>
      </c>
      <c r="AC138" s="1072" t="s">
        <v>35</v>
      </c>
      <c r="AD138" s="1070" t="s">
        <v>35</v>
      </c>
      <c r="AE138" s="1071" t="s">
        <v>35</v>
      </c>
      <c r="AF138" s="1071" t="s">
        <v>35</v>
      </c>
      <c r="AG138" s="1072" t="s">
        <v>35</v>
      </c>
    </row>
    <row r="139" spans="2:33" s="270" customFormat="1" ht="12.75" outlineLevel="1">
      <c r="B139" s="290" t="s">
        <v>185</v>
      </c>
      <c r="C139" s="291">
        <v>2210</v>
      </c>
      <c r="D139" s="292" t="s">
        <v>165</v>
      </c>
      <c r="E139" s="293" t="s">
        <v>186</v>
      </c>
      <c r="F139" s="291" t="s">
        <v>79</v>
      </c>
      <c r="G139" s="234">
        <f>H139+I139</f>
        <v>0</v>
      </c>
      <c r="H139" s="235">
        <f>ROUND(H140*H141/1000,1)</f>
        <v>0</v>
      </c>
      <c r="I139" s="236">
        <f>ROUND(I140*I141/1000,1)</f>
        <v>0</v>
      </c>
      <c r="J139" s="234">
        <f>K139+L139</f>
        <v>0</v>
      </c>
      <c r="K139" s="235">
        <f>ROUND(K140*K141/1000,1)</f>
        <v>0</v>
      </c>
      <c r="L139" s="236">
        <f>ROUND(L140*L141/1000,1)</f>
        <v>0</v>
      </c>
      <c r="M139" s="234">
        <f>N139+O139</f>
        <v>0</v>
      </c>
      <c r="N139" s="235">
        <f>ROUND(N140*N141/1000,1)</f>
        <v>0</v>
      </c>
      <c r="O139" s="236">
        <f>ROUND(O140*O141/1000,1)</f>
        <v>0</v>
      </c>
      <c r="P139" s="234">
        <f>Q139+R139</f>
        <v>0</v>
      </c>
      <c r="Q139" s="235">
        <f>ROUND(Q140*Q141/1000,1)</f>
        <v>0</v>
      </c>
      <c r="R139" s="395">
        <f>ROUND(R140*R141/1000,1)</f>
        <v>0</v>
      </c>
      <c r="S139" s="234">
        <f>T139+U139</f>
        <v>0</v>
      </c>
      <c r="T139" s="235">
        <f>ROUND(T140*T141/1000,1)</f>
        <v>0</v>
      </c>
      <c r="U139" s="236">
        <f>ROUND(U140*U141/1000,1)</f>
        <v>0</v>
      </c>
      <c r="V139" s="1235" t="s">
        <v>35</v>
      </c>
      <c r="W139" s="1236" t="s">
        <v>35</v>
      </c>
      <c r="X139" s="1236" t="s">
        <v>35</v>
      </c>
      <c r="Y139" s="1237" t="s">
        <v>35</v>
      </c>
      <c r="Z139" s="381">
        <f>J139-G139</f>
        <v>0</v>
      </c>
      <c r="AA139" s="305">
        <f>M139-G139</f>
        <v>0</v>
      </c>
      <c r="AB139" s="305">
        <f>P139-G139</f>
        <v>0</v>
      </c>
      <c r="AC139" s="1073">
        <f>S139-G139</f>
        <v>0</v>
      </c>
      <c r="AD139" s="1074">
        <f>IF(G139&gt;0,ROUND((J139/G139),3),0)</f>
        <v>0</v>
      </c>
      <c r="AE139" s="1075">
        <f>IF(G139&gt;0,ROUND((M139/G139),3),0)</f>
        <v>0</v>
      </c>
      <c r="AF139" s="1075">
        <f>IF(G139&gt;0,ROUND((P139/G139),3),0)</f>
        <v>0</v>
      </c>
      <c r="AG139" s="1076">
        <f>IF(G139&gt;0,ROUND((S139/G139),3),0)</f>
        <v>0</v>
      </c>
    </row>
    <row r="140" spans="2:33" s="294" customFormat="1" ht="12" outlineLevel="1">
      <c r="B140" s="312"/>
      <c r="C140" s="296"/>
      <c r="D140" s="260" t="s">
        <v>165</v>
      </c>
      <c r="E140" s="283" t="s">
        <v>147</v>
      </c>
      <c r="F140" s="240" t="s">
        <v>37</v>
      </c>
      <c r="G140" s="243">
        <f>H140+I140</f>
        <v>0</v>
      </c>
      <c r="H140" s="244"/>
      <c r="I140" s="245"/>
      <c r="J140" s="243">
        <f>K140+L140</f>
        <v>0</v>
      </c>
      <c r="K140" s="244"/>
      <c r="L140" s="245"/>
      <c r="M140" s="243">
        <f>N140+O140</f>
        <v>0</v>
      </c>
      <c r="N140" s="244"/>
      <c r="O140" s="245"/>
      <c r="P140" s="243">
        <f>Q140+R140</f>
        <v>0</v>
      </c>
      <c r="Q140" s="244"/>
      <c r="R140" s="377"/>
      <c r="S140" s="243">
        <f>T140+U140</f>
        <v>0</v>
      </c>
      <c r="T140" s="244"/>
      <c r="U140" s="245"/>
      <c r="V140" s="1217" t="s">
        <v>35</v>
      </c>
      <c r="W140" s="1218" t="s">
        <v>35</v>
      </c>
      <c r="X140" s="1218" t="s">
        <v>35</v>
      </c>
      <c r="Y140" s="1219" t="s">
        <v>35</v>
      </c>
      <c r="Z140" s="1042" t="s">
        <v>35</v>
      </c>
      <c r="AA140" s="1043" t="s">
        <v>35</v>
      </c>
      <c r="AB140" s="1043" t="s">
        <v>35</v>
      </c>
      <c r="AC140" s="1044" t="s">
        <v>35</v>
      </c>
      <c r="AD140" s="1042" t="s">
        <v>35</v>
      </c>
      <c r="AE140" s="1043" t="s">
        <v>35</v>
      </c>
      <c r="AF140" s="1043" t="s">
        <v>35</v>
      </c>
      <c r="AG140" s="1044" t="s">
        <v>35</v>
      </c>
    </row>
    <row r="141" spans="2:33" s="294" customFormat="1" ht="12" outlineLevel="1">
      <c r="B141" s="312"/>
      <c r="C141" s="296"/>
      <c r="D141" s="260" t="s">
        <v>165</v>
      </c>
      <c r="E141" s="283" t="s">
        <v>148</v>
      </c>
      <c r="F141" s="240" t="s">
        <v>122</v>
      </c>
      <c r="G141" s="308">
        <f>IF(I141+H141&gt;0,AVERAGE(H141:I141),0)</f>
        <v>0</v>
      </c>
      <c r="H141" s="309"/>
      <c r="I141" s="310"/>
      <c r="J141" s="308">
        <f>IF(L141+K141&gt;0,AVERAGE(K141:L141),0)</f>
        <v>0</v>
      </c>
      <c r="K141" s="309"/>
      <c r="L141" s="310"/>
      <c r="M141" s="308">
        <f>IF(O141+N141&gt;0,AVERAGE(N141:O141),0)</f>
        <v>0</v>
      </c>
      <c r="N141" s="309"/>
      <c r="O141" s="310"/>
      <c r="P141" s="308">
        <f>IF(R141+Q141&gt;0,AVERAGE(Q141:R141),0)</f>
        <v>0</v>
      </c>
      <c r="Q141" s="309"/>
      <c r="R141" s="379"/>
      <c r="S141" s="308">
        <f>IF(U141+T141&gt;0,AVERAGE(T141:U141),0)</f>
        <v>0</v>
      </c>
      <c r="T141" s="309"/>
      <c r="U141" s="310"/>
      <c r="V141" s="1217" t="s">
        <v>35</v>
      </c>
      <c r="W141" s="1218" t="s">
        <v>35</v>
      </c>
      <c r="X141" s="1218" t="s">
        <v>35</v>
      </c>
      <c r="Y141" s="1219" t="s">
        <v>35</v>
      </c>
      <c r="Z141" s="1042" t="s">
        <v>35</v>
      </c>
      <c r="AA141" s="1043" t="s">
        <v>35</v>
      </c>
      <c r="AB141" s="1043" t="s">
        <v>35</v>
      </c>
      <c r="AC141" s="1044" t="s">
        <v>35</v>
      </c>
      <c r="AD141" s="1042" t="s">
        <v>35</v>
      </c>
      <c r="AE141" s="1043" t="s">
        <v>35</v>
      </c>
      <c r="AF141" s="1043" t="s">
        <v>35</v>
      </c>
      <c r="AG141" s="1044" t="s">
        <v>35</v>
      </c>
    </row>
    <row r="142" spans="2:33" s="270" customFormat="1" ht="12.75" outlineLevel="1">
      <c r="B142" s="290" t="s">
        <v>187</v>
      </c>
      <c r="C142" s="291">
        <v>2210</v>
      </c>
      <c r="D142" s="292" t="s">
        <v>165</v>
      </c>
      <c r="E142" s="293" t="s">
        <v>188</v>
      </c>
      <c r="F142" s="291" t="s">
        <v>79</v>
      </c>
      <c r="G142" s="304">
        <f>H142+I142</f>
        <v>0</v>
      </c>
      <c r="H142" s="305">
        <f>ROUND(H143*H144/1000,1)</f>
        <v>0</v>
      </c>
      <c r="I142" s="306">
        <f>ROUND(I143*I144/1000,1)</f>
        <v>0</v>
      </c>
      <c r="J142" s="304">
        <f>K142+L142</f>
        <v>0</v>
      </c>
      <c r="K142" s="305">
        <f>ROUND(K143*K144/1000,1)</f>
        <v>0</v>
      </c>
      <c r="L142" s="306">
        <f>ROUND(L143*L144/1000,1)</f>
        <v>0</v>
      </c>
      <c r="M142" s="304">
        <f>N142+O142</f>
        <v>0</v>
      </c>
      <c r="N142" s="305">
        <f>ROUND(N143*N144/1000,1)</f>
        <v>0</v>
      </c>
      <c r="O142" s="306">
        <f>ROUND(O143*O144/1000,1)</f>
        <v>0</v>
      </c>
      <c r="P142" s="304">
        <f>Q142+R142</f>
        <v>0</v>
      </c>
      <c r="Q142" s="305">
        <f>ROUND(Q143*Q144/1000,1)</f>
        <v>0</v>
      </c>
      <c r="R142" s="381">
        <f>ROUND(R143*R144/1000,1)</f>
        <v>0</v>
      </c>
      <c r="S142" s="304">
        <f>T142+U142</f>
        <v>0</v>
      </c>
      <c r="T142" s="305">
        <f>ROUND(T143*T144/1000,1)</f>
        <v>0</v>
      </c>
      <c r="U142" s="306">
        <f>ROUND(U143*U144/1000,1)</f>
        <v>0</v>
      </c>
      <c r="V142" s="1223" t="s">
        <v>35</v>
      </c>
      <c r="W142" s="1224" t="s">
        <v>35</v>
      </c>
      <c r="X142" s="1224" t="s">
        <v>35</v>
      </c>
      <c r="Y142" s="1225" t="s">
        <v>35</v>
      </c>
      <c r="Z142" s="395">
        <f>J142-G142</f>
        <v>0</v>
      </c>
      <c r="AA142" s="235">
        <f>M142-G142</f>
        <v>0</v>
      </c>
      <c r="AB142" s="235">
        <f>P142-G142</f>
        <v>0</v>
      </c>
      <c r="AC142" s="1052">
        <f>S142-G142</f>
        <v>0</v>
      </c>
      <c r="AD142" s="1053">
        <f>IF(G142&gt;0,ROUND((J142/G142),3),0)</f>
        <v>0</v>
      </c>
      <c r="AE142" s="1054">
        <f>IF(G142&gt;0,ROUND((M142/G142),3),0)</f>
        <v>0</v>
      </c>
      <c r="AF142" s="1054">
        <f>IF(G142&gt;0,ROUND((P142/G142),3),0)</f>
        <v>0</v>
      </c>
      <c r="AG142" s="1055">
        <f>IF(G142&gt;0,ROUND((S142/G142),3),0)</f>
        <v>0</v>
      </c>
    </row>
    <row r="143" spans="2:33" s="294" customFormat="1" ht="12" outlineLevel="1">
      <c r="B143" s="312"/>
      <c r="C143" s="296"/>
      <c r="D143" s="260" t="s">
        <v>165</v>
      </c>
      <c r="E143" s="283" t="s">
        <v>147</v>
      </c>
      <c r="F143" s="240" t="s">
        <v>37</v>
      </c>
      <c r="G143" s="243">
        <f>H143+I143</f>
        <v>0</v>
      </c>
      <c r="H143" s="244"/>
      <c r="I143" s="245"/>
      <c r="J143" s="243">
        <f>K143+L143</f>
        <v>0</v>
      </c>
      <c r="K143" s="244"/>
      <c r="L143" s="245"/>
      <c r="M143" s="243">
        <f>N143+O143</f>
        <v>0</v>
      </c>
      <c r="N143" s="244"/>
      <c r="O143" s="245"/>
      <c r="P143" s="243">
        <f>Q143+R143</f>
        <v>0</v>
      </c>
      <c r="Q143" s="244"/>
      <c r="R143" s="377"/>
      <c r="S143" s="243">
        <f>T143+U143</f>
        <v>0</v>
      </c>
      <c r="T143" s="244"/>
      <c r="U143" s="245"/>
      <c r="V143" s="1217" t="s">
        <v>35</v>
      </c>
      <c r="W143" s="1218" t="s">
        <v>35</v>
      </c>
      <c r="X143" s="1218" t="s">
        <v>35</v>
      </c>
      <c r="Y143" s="1219" t="s">
        <v>35</v>
      </c>
      <c r="Z143" s="1042" t="s">
        <v>35</v>
      </c>
      <c r="AA143" s="1043" t="s">
        <v>35</v>
      </c>
      <c r="AB143" s="1043" t="s">
        <v>35</v>
      </c>
      <c r="AC143" s="1044" t="s">
        <v>35</v>
      </c>
      <c r="AD143" s="1042" t="s">
        <v>35</v>
      </c>
      <c r="AE143" s="1043" t="s">
        <v>35</v>
      </c>
      <c r="AF143" s="1043" t="s">
        <v>35</v>
      </c>
      <c r="AG143" s="1044" t="s">
        <v>35</v>
      </c>
    </row>
    <row r="144" spans="2:33" s="294" customFormat="1" ht="12" outlineLevel="1">
      <c r="B144" s="312"/>
      <c r="C144" s="296"/>
      <c r="D144" s="260" t="s">
        <v>165</v>
      </c>
      <c r="E144" s="283" t="s">
        <v>148</v>
      </c>
      <c r="F144" s="240" t="s">
        <v>122</v>
      </c>
      <c r="G144" s="308">
        <f>IF(I144+H144&gt;0,AVERAGE(H144:I144),0)</f>
        <v>0</v>
      </c>
      <c r="H144" s="309"/>
      <c r="I144" s="310"/>
      <c r="J144" s="308">
        <f>IF(L144+K144&gt;0,AVERAGE(K144:L144),0)</f>
        <v>0</v>
      </c>
      <c r="K144" s="309"/>
      <c r="L144" s="310"/>
      <c r="M144" s="308">
        <f>IF(O144+N144&gt;0,AVERAGE(N144:O144),0)</f>
        <v>0</v>
      </c>
      <c r="N144" s="309"/>
      <c r="O144" s="310"/>
      <c r="P144" s="308">
        <f>IF(R144+Q144&gt;0,AVERAGE(Q144:R144),0)</f>
        <v>0</v>
      </c>
      <c r="Q144" s="309"/>
      <c r="R144" s="379"/>
      <c r="S144" s="308">
        <f>IF(U144+T144&gt;0,AVERAGE(T144:U144),0)</f>
        <v>0</v>
      </c>
      <c r="T144" s="309"/>
      <c r="U144" s="310"/>
      <c r="V144" s="1232" t="s">
        <v>35</v>
      </c>
      <c r="W144" s="1233" t="s">
        <v>35</v>
      </c>
      <c r="X144" s="1233" t="s">
        <v>35</v>
      </c>
      <c r="Y144" s="1234" t="s">
        <v>35</v>
      </c>
      <c r="Z144" s="1070" t="s">
        <v>35</v>
      </c>
      <c r="AA144" s="1071" t="s">
        <v>35</v>
      </c>
      <c r="AB144" s="1071" t="s">
        <v>35</v>
      </c>
      <c r="AC144" s="1072" t="s">
        <v>35</v>
      </c>
      <c r="AD144" s="1070" t="s">
        <v>35</v>
      </c>
      <c r="AE144" s="1071" t="s">
        <v>35</v>
      </c>
      <c r="AF144" s="1071" t="s">
        <v>35</v>
      </c>
      <c r="AG144" s="1072" t="s">
        <v>35</v>
      </c>
    </row>
    <row r="145" spans="2:33" s="270" customFormat="1" ht="12.75" outlineLevel="1">
      <c r="B145" s="290" t="s">
        <v>189</v>
      </c>
      <c r="C145" s="291">
        <v>2210</v>
      </c>
      <c r="D145" s="292" t="s">
        <v>165</v>
      </c>
      <c r="E145" s="293" t="s">
        <v>190</v>
      </c>
      <c r="F145" s="291" t="s">
        <v>79</v>
      </c>
      <c r="G145" s="304">
        <f>H145+I145</f>
        <v>0</v>
      </c>
      <c r="H145" s="305">
        <f>ROUND(H146*H147/1000,1)</f>
        <v>0</v>
      </c>
      <c r="I145" s="306">
        <f>ROUND(I146*I147/1000,1)</f>
        <v>0</v>
      </c>
      <c r="J145" s="304">
        <f>K145+L145</f>
        <v>0</v>
      </c>
      <c r="K145" s="305">
        <f>ROUND(K146*K147/1000,1)</f>
        <v>0</v>
      </c>
      <c r="L145" s="306">
        <f>ROUND(L146*L147/1000,1)</f>
        <v>0</v>
      </c>
      <c r="M145" s="304">
        <f>N145+O145</f>
        <v>0</v>
      </c>
      <c r="N145" s="305">
        <f>ROUND(N146*N147/1000,1)</f>
        <v>0</v>
      </c>
      <c r="O145" s="306">
        <f>ROUND(O146*O147/1000,1)</f>
        <v>0</v>
      </c>
      <c r="P145" s="304">
        <f>Q145+R145</f>
        <v>0</v>
      </c>
      <c r="Q145" s="305">
        <f>ROUND(Q146*Q147/1000,1)</f>
        <v>0</v>
      </c>
      <c r="R145" s="381">
        <f>ROUND(R146*R147/1000,1)</f>
        <v>0</v>
      </c>
      <c r="S145" s="304">
        <f>T145+U145</f>
        <v>0</v>
      </c>
      <c r="T145" s="305">
        <f>ROUND(T146*T147/1000,1)</f>
        <v>0</v>
      </c>
      <c r="U145" s="306">
        <f>ROUND(U146*U147/1000,1)</f>
        <v>0</v>
      </c>
      <c r="V145" s="1235" t="s">
        <v>35</v>
      </c>
      <c r="W145" s="1236" t="s">
        <v>35</v>
      </c>
      <c r="X145" s="1236" t="s">
        <v>35</v>
      </c>
      <c r="Y145" s="1237" t="s">
        <v>35</v>
      </c>
      <c r="Z145" s="381">
        <f>J145-G145</f>
        <v>0</v>
      </c>
      <c r="AA145" s="305">
        <f>M145-G145</f>
        <v>0</v>
      </c>
      <c r="AB145" s="305">
        <f>P145-G145</f>
        <v>0</v>
      </c>
      <c r="AC145" s="1073">
        <f>S145-G145</f>
        <v>0</v>
      </c>
      <c r="AD145" s="1074">
        <f>IF(G145&gt;0,ROUND((J145/G145),3),0)</f>
        <v>0</v>
      </c>
      <c r="AE145" s="1075">
        <f>IF(G145&gt;0,ROUND((M145/G145),3),0)</f>
        <v>0</v>
      </c>
      <c r="AF145" s="1075">
        <f>IF(G145&gt;0,ROUND((P145/G145),3),0)</f>
        <v>0</v>
      </c>
      <c r="AG145" s="1076">
        <f>IF(G145&gt;0,ROUND((S145/G145),3),0)</f>
        <v>0</v>
      </c>
    </row>
    <row r="146" spans="2:33" s="294" customFormat="1" ht="12" outlineLevel="1">
      <c r="B146" s="312"/>
      <c r="C146" s="296"/>
      <c r="D146" s="260" t="s">
        <v>165</v>
      </c>
      <c r="E146" s="283" t="s">
        <v>147</v>
      </c>
      <c r="F146" s="240" t="s">
        <v>37</v>
      </c>
      <c r="G146" s="243">
        <f>H146+I146</f>
        <v>0</v>
      </c>
      <c r="H146" s="244"/>
      <c r="I146" s="245"/>
      <c r="J146" s="243">
        <f>K146+L146</f>
        <v>0</v>
      </c>
      <c r="K146" s="244"/>
      <c r="L146" s="245"/>
      <c r="M146" s="243">
        <f>N146+O146</f>
        <v>0</v>
      </c>
      <c r="N146" s="244"/>
      <c r="O146" s="245"/>
      <c r="P146" s="243">
        <f>Q146+R146</f>
        <v>0</v>
      </c>
      <c r="Q146" s="244"/>
      <c r="R146" s="377"/>
      <c r="S146" s="243">
        <f>T146+U146</f>
        <v>0</v>
      </c>
      <c r="T146" s="244"/>
      <c r="U146" s="245"/>
      <c r="V146" s="1217" t="s">
        <v>35</v>
      </c>
      <c r="W146" s="1218" t="s">
        <v>35</v>
      </c>
      <c r="X146" s="1218" t="s">
        <v>35</v>
      </c>
      <c r="Y146" s="1219" t="s">
        <v>35</v>
      </c>
      <c r="Z146" s="1042" t="s">
        <v>35</v>
      </c>
      <c r="AA146" s="1043" t="s">
        <v>35</v>
      </c>
      <c r="AB146" s="1043" t="s">
        <v>35</v>
      </c>
      <c r="AC146" s="1044" t="s">
        <v>35</v>
      </c>
      <c r="AD146" s="1042" t="s">
        <v>35</v>
      </c>
      <c r="AE146" s="1043" t="s">
        <v>35</v>
      </c>
      <c r="AF146" s="1043" t="s">
        <v>35</v>
      </c>
      <c r="AG146" s="1044" t="s">
        <v>35</v>
      </c>
    </row>
    <row r="147" spans="2:33" s="294" customFormat="1" ht="12" outlineLevel="1">
      <c r="B147" s="312"/>
      <c r="C147" s="296"/>
      <c r="D147" s="260" t="s">
        <v>165</v>
      </c>
      <c r="E147" s="283" t="s">
        <v>148</v>
      </c>
      <c r="F147" s="240" t="s">
        <v>122</v>
      </c>
      <c r="G147" s="308">
        <f>IF(I147+H147&gt;0,AVERAGE(H147:I147),0)</f>
        <v>0</v>
      </c>
      <c r="H147" s="309"/>
      <c r="I147" s="310"/>
      <c r="J147" s="308">
        <f>IF(L147+K147&gt;0,AVERAGE(K147:L147),0)</f>
        <v>0</v>
      </c>
      <c r="K147" s="309"/>
      <c r="L147" s="310"/>
      <c r="M147" s="308">
        <f>IF(O147+N147&gt;0,AVERAGE(N147:O147),0)</f>
        <v>0</v>
      </c>
      <c r="N147" s="309"/>
      <c r="O147" s="310"/>
      <c r="P147" s="308">
        <f>IF(R147+Q147&gt;0,AVERAGE(Q147:R147),0)</f>
        <v>0</v>
      </c>
      <c r="Q147" s="309"/>
      <c r="R147" s="379"/>
      <c r="S147" s="308">
        <f>IF(U147+T147&gt;0,AVERAGE(T147:U147),0)</f>
        <v>0</v>
      </c>
      <c r="T147" s="309"/>
      <c r="U147" s="310"/>
      <c r="V147" s="1217" t="s">
        <v>35</v>
      </c>
      <c r="W147" s="1218" t="s">
        <v>35</v>
      </c>
      <c r="X147" s="1218" t="s">
        <v>35</v>
      </c>
      <c r="Y147" s="1219" t="s">
        <v>35</v>
      </c>
      <c r="Z147" s="1042" t="s">
        <v>35</v>
      </c>
      <c r="AA147" s="1043" t="s">
        <v>35</v>
      </c>
      <c r="AB147" s="1043" t="s">
        <v>35</v>
      </c>
      <c r="AC147" s="1044" t="s">
        <v>35</v>
      </c>
      <c r="AD147" s="1042" t="s">
        <v>35</v>
      </c>
      <c r="AE147" s="1043" t="s">
        <v>35</v>
      </c>
      <c r="AF147" s="1043" t="s">
        <v>35</v>
      </c>
      <c r="AG147" s="1044" t="s">
        <v>35</v>
      </c>
    </row>
    <row r="148" spans="2:33" s="270" customFormat="1" ht="12.75" outlineLevel="1">
      <c r="B148" s="290" t="s">
        <v>191</v>
      </c>
      <c r="C148" s="291">
        <v>2210</v>
      </c>
      <c r="D148" s="292" t="s">
        <v>165</v>
      </c>
      <c r="E148" s="293" t="s">
        <v>192</v>
      </c>
      <c r="F148" s="291" t="s">
        <v>79</v>
      </c>
      <c r="G148" s="304">
        <f>H148+I148</f>
        <v>0</v>
      </c>
      <c r="H148" s="305">
        <f>ROUND(H149*H150/1000,1)</f>
        <v>0</v>
      </c>
      <c r="I148" s="306">
        <f>ROUND(I149*I150/1000,1)</f>
        <v>0</v>
      </c>
      <c r="J148" s="304">
        <f>K148+L148</f>
        <v>0</v>
      </c>
      <c r="K148" s="305">
        <f>ROUND(K149*K150/1000,1)</f>
        <v>0</v>
      </c>
      <c r="L148" s="306">
        <f>ROUND(L149*L150/1000,1)</f>
        <v>0</v>
      </c>
      <c r="M148" s="304">
        <f>N148+O148</f>
        <v>0</v>
      </c>
      <c r="N148" s="305">
        <f>ROUND(N149*N150/1000,1)</f>
        <v>0</v>
      </c>
      <c r="O148" s="306">
        <f>ROUND(O149*O150/1000,1)</f>
        <v>0</v>
      </c>
      <c r="P148" s="304">
        <f>Q148+R148</f>
        <v>0</v>
      </c>
      <c r="Q148" s="305">
        <f>ROUND(Q149*Q150/1000,1)</f>
        <v>0</v>
      </c>
      <c r="R148" s="381">
        <f>ROUND(R149*R150/1000,1)</f>
        <v>0</v>
      </c>
      <c r="S148" s="304">
        <f>T148+U148</f>
        <v>0</v>
      </c>
      <c r="T148" s="305">
        <f>ROUND(T149*T150/1000,1)</f>
        <v>0</v>
      </c>
      <c r="U148" s="306">
        <f>ROUND(U149*U150/1000,1)</f>
        <v>0</v>
      </c>
      <c r="V148" s="1223" t="s">
        <v>35</v>
      </c>
      <c r="W148" s="1224" t="s">
        <v>35</v>
      </c>
      <c r="X148" s="1224" t="s">
        <v>35</v>
      </c>
      <c r="Y148" s="1225" t="s">
        <v>35</v>
      </c>
      <c r="Z148" s="395">
        <f>J148-G148</f>
        <v>0</v>
      </c>
      <c r="AA148" s="235">
        <f>M148-G148</f>
        <v>0</v>
      </c>
      <c r="AB148" s="235">
        <f>P148-G148</f>
        <v>0</v>
      </c>
      <c r="AC148" s="1052">
        <f>S148-G148</f>
        <v>0</v>
      </c>
      <c r="AD148" s="1053">
        <f>IF(G148&gt;0,ROUND((J148/G148),3),0)</f>
        <v>0</v>
      </c>
      <c r="AE148" s="1054">
        <f>IF(G148&gt;0,ROUND((M148/G148),3),0)</f>
        <v>0</v>
      </c>
      <c r="AF148" s="1054">
        <f>IF(G148&gt;0,ROUND((P148/G148),3),0)</f>
        <v>0</v>
      </c>
      <c r="AG148" s="1055">
        <f>IF(G148&gt;0,ROUND((S148/G148),3),0)</f>
        <v>0</v>
      </c>
    </row>
    <row r="149" spans="2:33" s="294" customFormat="1" ht="12" outlineLevel="1">
      <c r="B149" s="312"/>
      <c r="C149" s="296"/>
      <c r="D149" s="260" t="s">
        <v>165</v>
      </c>
      <c r="E149" s="283" t="s">
        <v>147</v>
      </c>
      <c r="F149" s="240" t="s">
        <v>37</v>
      </c>
      <c r="G149" s="243">
        <f>H149+I149</f>
        <v>0</v>
      </c>
      <c r="H149" s="244"/>
      <c r="I149" s="245"/>
      <c r="J149" s="243">
        <f>K149+L149</f>
        <v>0</v>
      </c>
      <c r="K149" s="244"/>
      <c r="L149" s="245"/>
      <c r="M149" s="243">
        <f>N149+O149</f>
        <v>0</v>
      </c>
      <c r="N149" s="244"/>
      <c r="O149" s="245"/>
      <c r="P149" s="243">
        <f>Q149+R149</f>
        <v>0</v>
      </c>
      <c r="Q149" s="244"/>
      <c r="R149" s="377"/>
      <c r="S149" s="243">
        <f>T149+U149</f>
        <v>0</v>
      </c>
      <c r="T149" s="244"/>
      <c r="U149" s="245"/>
      <c r="V149" s="1217" t="s">
        <v>35</v>
      </c>
      <c r="W149" s="1218" t="s">
        <v>35</v>
      </c>
      <c r="X149" s="1218" t="s">
        <v>35</v>
      </c>
      <c r="Y149" s="1219" t="s">
        <v>35</v>
      </c>
      <c r="Z149" s="1042" t="s">
        <v>35</v>
      </c>
      <c r="AA149" s="1043" t="s">
        <v>35</v>
      </c>
      <c r="AB149" s="1043" t="s">
        <v>35</v>
      </c>
      <c r="AC149" s="1044" t="s">
        <v>35</v>
      </c>
      <c r="AD149" s="1042" t="s">
        <v>35</v>
      </c>
      <c r="AE149" s="1043" t="s">
        <v>35</v>
      </c>
      <c r="AF149" s="1043" t="s">
        <v>35</v>
      </c>
      <c r="AG149" s="1044" t="s">
        <v>35</v>
      </c>
    </row>
    <row r="150" spans="2:33" s="294" customFormat="1" ht="12" outlineLevel="1">
      <c r="B150" s="312"/>
      <c r="C150" s="296"/>
      <c r="D150" s="260" t="s">
        <v>165</v>
      </c>
      <c r="E150" s="283" t="s">
        <v>148</v>
      </c>
      <c r="F150" s="240" t="s">
        <v>122</v>
      </c>
      <c r="G150" s="308">
        <f>IF(I150+H150&gt;0,AVERAGE(H150:I150),0)</f>
        <v>0</v>
      </c>
      <c r="H150" s="309"/>
      <c r="I150" s="310"/>
      <c r="J150" s="308">
        <f>IF(L150+K150&gt;0,AVERAGE(K150:L150),0)</f>
        <v>0</v>
      </c>
      <c r="K150" s="309"/>
      <c r="L150" s="310"/>
      <c r="M150" s="308">
        <f>IF(O150+N150&gt;0,AVERAGE(N150:O150),0)</f>
        <v>0</v>
      </c>
      <c r="N150" s="309"/>
      <c r="O150" s="310"/>
      <c r="P150" s="308">
        <f>IF(R150+Q150&gt;0,AVERAGE(Q150:R150),0)</f>
        <v>0</v>
      </c>
      <c r="Q150" s="309"/>
      <c r="R150" s="379"/>
      <c r="S150" s="308">
        <f>IF(U150+T150&gt;0,AVERAGE(T150:U150),0)</f>
        <v>0</v>
      </c>
      <c r="T150" s="309"/>
      <c r="U150" s="310"/>
      <c r="V150" s="1232" t="s">
        <v>35</v>
      </c>
      <c r="W150" s="1233" t="s">
        <v>35</v>
      </c>
      <c r="X150" s="1233" t="s">
        <v>35</v>
      </c>
      <c r="Y150" s="1234" t="s">
        <v>35</v>
      </c>
      <c r="Z150" s="1070" t="s">
        <v>35</v>
      </c>
      <c r="AA150" s="1071" t="s">
        <v>35</v>
      </c>
      <c r="AB150" s="1071" t="s">
        <v>35</v>
      </c>
      <c r="AC150" s="1072" t="s">
        <v>35</v>
      </c>
      <c r="AD150" s="1070" t="s">
        <v>35</v>
      </c>
      <c r="AE150" s="1071" t="s">
        <v>35</v>
      </c>
      <c r="AF150" s="1071" t="s">
        <v>35</v>
      </c>
      <c r="AG150" s="1072" t="s">
        <v>35</v>
      </c>
    </row>
    <row r="151" spans="2:33" s="270" customFormat="1" ht="12.75" outlineLevel="1">
      <c r="B151" s="290" t="s">
        <v>193</v>
      </c>
      <c r="C151" s="291">
        <v>2210</v>
      </c>
      <c r="D151" s="292" t="s">
        <v>165</v>
      </c>
      <c r="E151" s="293" t="s">
        <v>194</v>
      </c>
      <c r="F151" s="291" t="s">
        <v>79</v>
      </c>
      <c r="G151" s="304">
        <f>H151+I151</f>
        <v>0</v>
      </c>
      <c r="H151" s="305">
        <f>ROUND(H152*H153/1000,1)</f>
        <v>0</v>
      </c>
      <c r="I151" s="306">
        <f>ROUND(I152*I153/1000,1)</f>
        <v>0</v>
      </c>
      <c r="J151" s="304">
        <f>K151+L151</f>
        <v>0</v>
      </c>
      <c r="K151" s="305">
        <f>ROUND(K152*K153/1000,1)</f>
        <v>0</v>
      </c>
      <c r="L151" s="306">
        <f>ROUND(L152*L153/1000,1)</f>
        <v>0</v>
      </c>
      <c r="M151" s="304">
        <f>N151+O151</f>
        <v>0</v>
      </c>
      <c r="N151" s="305">
        <f>ROUND(N152*N153/1000,1)</f>
        <v>0</v>
      </c>
      <c r="O151" s="306">
        <f>ROUND(O152*O153/1000,1)</f>
        <v>0</v>
      </c>
      <c r="P151" s="304">
        <f>Q151+R151</f>
        <v>0</v>
      </c>
      <c r="Q151" s="305">
        <f>ROUND(Q152*Q153/1000,1)</f>
        <v>0</v>
      </c>
      <c r="R151" s="381">
        <f>ROUND(R152*R153/1000,1)</f>
        <v>0</v>
      </c>
      <c r="S151" s="304">
        <f>T151+U151</f>
        <v>0</v>
      </c>
      <c r="T151" s="305">
        <f>ROUND(T152*T153/1000,1)</f>
        <v>0</v>
      </c>
      <c r="U151" s="306">
        <f>ROUND(U152*U153/1000,1)</f>
        <v>0</v>
      </c>
      <c r="V151" s="1235" t="s">
        <v>35</v>
      </c>
      <c r="W151" s="1236" t="s">
        <v>35</v>
      </c>
      <c r="X151" s="1236" t="s">
        <v>35</v>
      </c>
      <c r="Y151" s="1237" t="s">
        <v>35</v>
      </c>
      <c r="Z151" s="381">
        <f>J151-G151</f>
        <v>0</v>
      </c>
      <c r="AA151" s="305">
        <f>M151-G151</f>
        <v>0</v>
      </c>
      <c r="AB151" s="305">
        <f>P151-G151</f>
        <v>0</v>
      </c>
      <c r="AC151" s="1073">
        <f>S151-G151</f>
        <v>0</v>
      </c>
      <c r="AD151" s="1074">
        <f>IF(G151&gt;0,ROUND((J151/G151),3),0)</f>
        <v>0</v>
      </c>
      <c r="AE151" s="1075">
        <f>IF(G151&gt;0,ROUND((M151/G151),3),0)</f>
        <v>0</v>
      </c>
      <c r="AF151" s="1075">
        <f>IF(G151&gt;0,ROUND((P151/G151),3),0)</f>
        <v>0</v>
      </c>
      <c r="AG151" s="1076">
        <f>IF(G151&gt;0,ROUND((S151/G151),3),0)</f>
        <v>0</v>
      </c>
    </row>
    <row r="152" spans="2:33" s="294" customFormat="1" ht="12" outlineLevel="1">
      <c r="B152" s="312"/>
      <c r="C152" s="296"/>
      <c r="D152" s="260" t="s">
        <v>165</v>
      </c>
      <c r="E152" s="283" t="s">
        <v>147</v>
      </c>
      <c r="F152" s="240" t="s">
        <v>37</v>
      </c>
      <c r="G152" s="243">
        <f>H152+I152</f>
        <v>0</v>
      </c>
      <c r="H152" s="244"/>
      <c r="I152" s="245"/>
      <c r="J152" s="243">
        <f>K152+L152</f>
        <v>0</v>
      </c>
      <c r="K152" s="244"/>
      <c r="L152" s="245"/>
      <c r="M152" s="243">
        <f>N152+O152</f>
        <v>0</v>
      </c>
      <c r="N152" s="244"/>
      <c r="O152" s="245"/>
      <c r="P152" s="243">
        <f>Q152+R152</f>
        <v>0</v>
      </c>
      <c r="Q152" s="244"/>
      <c r="R152" s="377"/>
      <c r="S152" s="243">
        <f>T152+U152</f>
        <v>0</v>
      </c>
      <c r="T152" s="244"/>
      <c r="U152" s="245"/>
      <c r="V152" s="1217" t="s">
        <v>35</v>
      </c>
      <c r="W152" s="1218" t="s">
        <v>35</v>
      </c>
      <c r="X152" s="1218" t="s">
        <v>35</v>
      </c>
      <c r="Y152" s="1219" t="s">
        <v>35</v>
      </c>
      <c r="Z152" s="1042" t="s">
        <v>35</v>
      </c>
      <c r="AA152" s="1043" t="s">
        <v>35</v>
      </c>
      <c r="AB152" s="1043" t="s">
        <v>35</v>
      </c>
      <c r="AC152" s="1044" t="s">
        <v>35</v>
      </c>
      <c r="AD152" s="1042" t="s">
        <v>35</v>
      </c>
      <c r="AE152" s="1043" t="s">
        <v>35</v>
      </c>
      <c r="AF152" s="1043" t="s">
        <v>35</v>
      </c>
      <c r="AG152" s="1044" t="s">
        <v>35</v>
      </c>
    </row>
    <row r="153" spans="2:33" s="294" customFormat="1" ht="12" outlineLevel="1">
      <c r="B153" s="312"/>
      <c r="C153" s="296"/>
      <c r="D153" s="260" t="s">
        <v>165</v>
      </c>
      <c r="E153" s="283" t="s">
        <v>148</v>
      </c>
      <c r="F153" s="240" t="s">
        <v>122</v>
      </c>
      <c r="G153" s="308">
        <f>IF(I153+H153&gt;0,AVERAGE(H153:I153),0)</f>
        <v>0</v>
      </c>
      <c r="H153" s="309"/>
      <c r="I153" s="310"/>
      <c r="J153" s="308">
        <f>IF(L153+K153&gt;0,AVERAGE(K153:L153),0)</f>
        <v>0</v>
      </c>
      <c r="K153" s="309"/>
      <c r="L153" s="310"/>
      <c r="M153" s="308">
        <f>IF(O153+N153&gt;0,AVERAGE(N153:O153),0)</f>
        <v>0</v>
      </c>
      <c r="N153" s="309"/>
      <c r="O153" s="310"/>
      <c r="P153" s="308">
        <f>IF(R153+Q153&gt;0,AVERAGE(Q153:R153),0)</f>
        <v>0</v>
      </c>
      <c r="Q153" s="309"/>
      <c r="R153" s="379"/>
      <c r="S153" s="308">
        <f>IF(U153+T153&gt;0,AVERAGE(T153:U153),0)</f>
        <v>0</v>
      </c>
      <c r="T153" s="309"/>
      <c r="U153" s="310"/>
      <c r="V153" s="1217" t="s">
        <v>35</v>
      </c>
      <c r="W153" s="1218" t="s">
        <v>35</v>
      </c>
      <c r="X153" s="1218" t="s">
        <v>35</v>
      </c>
      <c r="Y153" s="1219" t="s">
        <v>35</v>
      </c>
      <c r="Z153" s="1042" t="s">
        <v>35</v>
      </c>
      <c r="AA153" s="1043" t="s">
        <v>35</v>
      </c>
      <c r="AB153" s="1043" t="s">
        <v>35</v>
      </c>
      <c r="AC153" s="1044" t="s">
        <v>35</v>
      </c>
      <c r="AD153" s="1042" t="s">
        <v>35</v>
      </c>
      <c r="AE153" s="1043" t="s">
        <v>35</v>
      </c>
      <c r="AF153" s="1043" t="s">
        <v>35</v>
      </c>
      <c r="AG153" s="1044" t="s">
        <v>35</v>
      </c>
    </row>
    <row r="154" spans="2:33" s="270" customFormat="1" ht="12.75" outlineLevel="1">
      <c r="B154" s="290" t="s">
        <v>195</v>
      </c>
      <c r="C154" s="291">
        <v>2210</v>
      </c>
      <c r="D154" s="292" t="s">
        <v>165</v>
      </c>
      <c r="E154" s="293" t="s">
        <v>196</v>
      </c>
      <c r="F154" s="255" t="s">
        <v>79</v>
      </c>
      <c r="G154" s="234">
        <f>H154+I154</f>
        <v>0</v>
      </c>
      <c r="H154" s="235">
        <f>ROUND(H155*H156/1000,1)</f>
        <v>0</v>
      </c>
      <c r="I154" s="236">
        <f>ROUND(I155*I156/1000,1)</f>
        <v>0</v>
      </c>
      <c r="J154" s="234">
        <f>K154+L154</f>
        <v>0</v>
      </c>
      <c r="K154" s="235">
        <f>ROUND(K155*K156/1000,1)</f>
        <v>0</v>
      </c>
      <c r="L154" s="236">
        <f>ROUND(L155*L156/1000,1)</f>
        <v>0</v>
      </c>
      <c r="M154" s="234">
        <f>N154+O154</f>
        <v>0</v>
      </c>
      <c r="N154" s="235">
        <f>ROUND(N155*N156/1000,1)</f>
        <v>0</v>
      </c>
      <c r="O154" s="236">
        <f>ROUND(O155*O156/1000,1)</f>
        <v>0</v>
      </c>
      <c r="P154" s="234">
        <f>Q154+R154</f>
        <v>0</v>
      </c>
      <c r="Q154" s="235">
        <f>ROUND(Q155*Q156/1000,1)</f>
        <v>0</v>
      </c>
      <c r="R154" s="395">
        <f>ROUND(R155*R156/1000,1)</f>
        <v>0</v>
      </c>
      <c r="S154" s="234">
        <f>T154+U154</f>
        <v>0</v>
      </c>
      <c r="T154" s="235">
        <f>ROUND(T155*T156/1000,1)</f>
        <v>0</v>
      </c>
      <c r="U154" s="236">
        <f>ROUND(U155*U156/1000,1)</f>
        <v>0</v>
      </c>
      <c r="V154" s="1223" t="s">
        <v>35</v>
      </c>
      <c r="W154" s="1224" t="s">
        <v>35</v>
      </c>
      <c r="X154" s="1224" t="s">
        <v>35</v>
      </c>
      <c r="Y154" s="1225" t="s">
        <v>35</v>
      </c>
      <c r="Z154" s="395">
        <f>J154-G154</f>
        <v>0</v>
      </c>
      <c r="AA154" s="235">
        <f>M154-G154</f>
        <v>0</v>
      </c>
      <c r="AB154" s="235">
        <f>P154-G154</f>
        <v>0</v>
      </c>
      <c r="AC154" s="1052">
        <f>S154-G154</f>
        <v>0</v>
      </c>
      <c r="AD154" s="1053">
        <f>IF(G154&gt;0,ROUND((J154/G154),3),0)</f>
        <v>0</v>
      </c>
      <c r="AE154" s="1054">
        <f>IF(G154&gt;0,ROUND((M154/G154),3),0)</f>
        <v>0</v>
      </c>
      <c r="AF154" s="1054">
        <f>IF(G154&gt;0,ROUND((P154/G154),3),0)</f>
        <v>0</v>
      </c>
      <c r="AG154" s="1055">
        <f>IF(G154&gt;0,ROUND((S154/G154),3),0)</f>
        <v>0</v>
      </c>
    </row>
    <row r="155" spans="2:33" s="294" customFormat="1" ht="12" outlineLevel="1">
      <c r="B155" s="312"/>
      <c r="C155" s="296"/>
      <c r="D155" s="260" t="s">
        <v>165</v>
      </c>
      <c r="E155" s="283" t="s">
        <v>147</v>
      </c>
      <c r="F155" s="240" t="s">
        <v>37</v>
      </c>
      <c r="G155" s="243">
        <f>H155+I155</f>
        <v>0</v>
      </c>
      <c r="H155" s="244"/>
      <c r="I155" s="245"/>
      <c r="J155" s="243">
        <f>K155+L155</f>
        <v>0</v>
      </c>
      <c r="K155" s="244"/>
      <c r="L155" s="245"/>
      <c r="M155" s="243">
        <f>N155+O155</f>
        <v>0</v>
      </c>
      <c r="N155" s="244"/>
      <c r="O155" s="245"/>
      <c r="P155" s="243">
        <f>Q155+R155</f>
        <v>0</v>
      </c>
      <c r="Q155" s="244"/>
      <c r="R155" s="377"/>
      <c r="S155" s="243">
        <f>T155+U155</f>
        <v>0</v>
      </c>
      <c r="T155" s="244"/>
      <c r="U155" s="245"/>
      <c r="V155" s="1217" t="s">
        <v>35</v>
      </c>
      <c r="W155" s="1218" t="s">
        <v>35</v>
      </c>
      <c r="X155" s="1218" t="s">
        <v>35</v>
      </c>
      <c r="Y155" s="1219" t="s">
        <v>35</v>
      </c>
      <c r="Z155" s="1042" t="s">
        <v>35</v>
      </c>
      <c r="AA155" s="1043" t="s">
        <v>35</v>
      </c>
      <c r="AB155" s="1043" t="s">
        <v>35</v>
      </c>
      <c r="AC155" s="1044" t="s">
        <v>35</v>
      </c>
      <c r="AD155" s="1042" t="s">
        <v>35</v>
      </c>
      <c r="AE155" s="1043" t="s">
        <v>35</v>
      </c>
      <c r="AF155" s="1043" t="s">
        <v>35</v>
      </c>
      <c r="AG155" s="1044" t="s">
        <v>35</v>
      </c>
    </row>
    <row r="156" spans="2:33" s="294" customFormat="1" ht="12.75" outlineLevel="1" thickBot="1">
      <c r="B156" s="313"/>
      <c r="C156" s="314"/>
      <c r="D156" s="248" t="s">
        <v>165</v>
      </c>
      <c r="E156" s="284" t="s">
        <v>148</v>
      </c>
      <c r="F156" s="247" t="s">
        <v>122</v>
      </c>
      <c r="G156" s="250">
        <f>IF(I156+H156&gt;0,AVERAGE(H156:I156),0)</f>
        <v>0</v>
      </c>
      <c r="H156" s="251"/>
      <c r="I156" s="252"/>
      <c r="J156" s="250">
        <f>IF(L156+K156&gt;0,AVERAGE(K156:L156),0)</f>
        <v>0</v>
      </c>
      <c r="K156" s="251"/>
      <c r="L156" s="252"/>
      <c r="M156" s="250">
        <f>IF(O156+N156&gt;0,AVERAGE(N156:O156),0)</f>
        <v>0</v>
      </c>
      <c r="N156" s="251"/>
      <c r="O156" s="252"/>
      <c r="P156" s="250">
        <f>IF(R156+Q156&gt;0,AVERAGE(Q156:R156),0)</f>
        <v>0</v>
      </c>
      <c r="Q156" s="251"/>
      <c r="R156" s="391"/>
      <c r="S156" s="250">
        <f>IF(U156+T156&gt;0,AVERAGE(T156:U156),0)</f>
        <v>0</v>
      </c>
      <c r="T156" s="251"/>
      <c r="U156" s="252"/>
      <c r="V156" s="1220" t="s">
        <v>35</v>
      </c>
      <c r="W156" s="1221" t="s">
        <v>35</v>
      </c>
      <c r="X156" s="1221" t="s">
        <v>35</v>
      </c>
      <c r="Y156" s="1222" t="s">
        <v>35</v>
      </c>
      <c r="Z156" s="1049" t="s">
        <v>35</v>
      </c>
      <c r="AA156" s="1050" t="s">
        <v>35</v>
      </c>
      <c r="AB156" s="1050" t="s">
        <v>35</v>
      </c>
      <c r="AC156" s="1051" t="s">
        <v>35</v>
      </c>
      <c r="AD156" s="1049" t="s">
        <v>35</v>
      </c>
      <c r="AE156" s="1050" t="s">
        <v>35</v>
      </c>
      <c r="AF156" s="1050" t="s">
        <v>35</v>
      </c>
      <c r="AG156" s="1051" t="s">
        <v>35</v>
      </c>
    </row>
    <row r="157" spans="2:33" s="270" customFormat="1" ht="13.5" outlineLevel="1" thickTop="1">
      <c r="B157" s="267" t="s">
        <v>197</v>
      </c>
      <c r="C157" s="255">
        <v>2210</v>
      </c>
      <c r="D157" s="256" t="s">
        <v>198</v>
      </c>
      <c r="E157" s="268" t="s">
        <v>199</v>
      </c>
      <c r="F157" s="269" t="s">
        <v>79</v>
      </c>
      <c r="G157" s="234">
        <f>H157+I157</f>
        <v>200</v>
      </c>
      <c r="H157" s="235">
        <f>ROUND(H158*H159/1000,1)</f>
        <v>0</v>
      </c>
      <c r="I157" s="236">
        <f>ROUND(I158*I159/1000,1)</f>
        <v>200</v>
      </c>
      <c r="J157" s="234">
        <f>K157+L157</f>
        <v>170</v>
      </c>
      <c r="K157" s="235">
        <f>ROUND(K158*K159/1000,1)</f>
        <v>0</v>
      </c>
      <c r="L157" s="236">
        <f>ROUND(L158*L159/1000,1)</f>
        <v>170</v>
      </c>
      <c r="M157" s="234">
        <f>N157+O157</f>
        <v>170</v>
      </c>
      <c r="N157" s="235">
        <f>ROUND(N158*N159/1000,1)</f>
        <v>0</v>
      </c>
      <c r="O157" s="236">
        <f>ROUND(O158*O159/1000,1)</f>
        <v>170</v>
      </c>
      <c r="P157" s="234">
        <f>Q157+R157</f>
        <v>200.7</v>
      </c>
      <c r="Q157" s="235">
        <f>ROUND(Q158*Q159/1000,1)</f>
        <v>0</v>
      </c>
      <c r="R157" s="395">
        <f>ROUND(R158*R159/1000,1)</f>
        <v>200.7</v>
      </c>
      <c r="S157" s="234">
        <f>T157+U157</f>
        <v>0</v>
      </c>
      <c r="T157" s="235">
        <f>ROUND(T158*T159/1000,1)</f>
        <v>0</v>
      </c>
      <c r="U157" s="236">
        <f>ROUND(U158*U159/1000,1)</f>
        <v>0</v>
      </c>
      <c r="V157" s="1223" t="s">
        <v>35</v>
      </c>
      <c r="W157" s="1224" t="s">
        <v>35</v>
      </c>
      <c r="X157" s="1224" t="s">
        <v>35</v>
      </c>
      <c r="Y157" s="1225" t="s">
        <v>35</v>
      </c>
      <c r="Z157" s="395">
        <f>J157-G157</f>
        <v>-30</v>
      </c>
      <c r="AA157" s="235">
        <f>M157-G157</f>
        <v>-30</v>
      </c>
      <c r="AB157" s="235">
        <f>P157-G157</f>
        <v>0.6999999999999886</v>
      </c>
      <c r="AC157" s="1052">
        <f>S157-G157</f>
        <v>-200</v>
      </c>
      <c r="AD157" s="1053">
        <f>IF(G157&gt;0,ROUND((J157/G157),3),0)</f>
        <v>0.85</v>
      </c>
      <c r="AE157" s="1054">
        <f>IF(G157&gt;0,ROUND((M157/G157),3),0)</f>
        <v>0.85</v>
      </c>
      <c r="AF157" s="1054">
        <f>IF(G157&gt;0,ROUND((P157/G157),3),0)</f>
        <v>1.004</v>
      </c>
      <c r="AG157" s="1055">
        <f>IF(G157&gt;0,ROUND((S157/G157),3),0)</f>
        <v>0</v>
      </c>
    </row>
    <row r="158" spans="2:33" s="258" customFormat="1" ht="12" outlineLevel="1">
      <c r="B158" s="259"/>
      <c r="C158" s="240"/>
      <c r="D158" s="260" t="s">
        <v>198</v>
      </c>
      <c r="E158" s="261" t="s">
        <v>200</v>
      </c>
      <c r="F158" s="262" t="s">
        <v>37</v>
      </c>
      <c r="G158" s="243">
        <f>H158+I158</f>
        <v>40000</v>
      </c>
      <c r="H158" s="244"/>
      <c r="I158" s="245">
        <v>40000</v>
      </c>
      <c r="J158" s="243">
        <f>K158+L158</f>
        <v>34000</v>
      </c>
      <c r="K158" s="244"/>
      <c r="L158" s="245">
        <v>34000</v>
      </c>
      <c r="M158" s="243">
        <f>N158+O158</f>
        <v>34000</v>
      </c>
      <c r="N158" s="244"/>
      <c r="O158" s="245">
        <v>34000</v>
      </c>
      <c r="P158" s="243">
        <f>Q158+R158</f>
        <v>38800</v>
      </c>
      <c r="Q158" s="244"/>
      <c r="R158" s="377">
        <v>38800</v>
      </c>
      <c r="S158" s="243">
        <f>T158+U158</f>
        <v>0</v>
      </c>
      <c r="T158" s="244"/>
      <c r="U158" s="245"/>
      <c r="V158" s="1217" t="s">
        <v>35</v>
      </c>
      <c r="W158" s="1218" t="s">
        <v>35</v>
      </c>
      <c r="X158" s="1218" t="s">
        <v>35</v>
      </c>
      <c r="Y158" s="1219" t="s">
        <v>35</v>
      </c>
      <c r="Z158" s="1042" t="s">
        <v>35</v>
      </c>
      <c r="AA158" s="1043" t="s">
        <v>35</v>
      </c>
      <c r="AB158" s="1043" t="s">
        <v>35</v>
      </c>
      <c r="AC158" s="1044" t="s">
        <v>35</v>
      </c>
      <c r="AD158" s="1042" t="s">
        <v>35</v>
      </c>
      <c r="AE158" s="1043" t="s">
        <v>35</v>
      </c>
      <c r="AF158" s="1043" t="s">
        <v>35</v>
      </c>
      <c r="AG158" s="1044" t="s">
        <v>35</v>
      </c>
    </row>
    <row r="159" spans="2:33" s="258" customFormat="1" ht="12.75" outlineLevel="1" thickBot="1">
      <c r="B159" s="263"/>
      <c r="C159" s="247"/>
      <c r="D159" s="248" t="s">
        <v>198</v>
      </c>
      <c r="E159" s="264" t="s">
        <v>201</v>
      </c>
      <c r="F159" s="265" t="s">
        <v>122</v>
      </c>
      <c r="G159" s="250">
        <f>IF(I159+H159&gt;0,AVERAGE(H159:I159),0)</f>
        <v>5</v>
      </c>
      <c r="H159" s="251"/>
      <c r="I159" s="252">
        <v>5</v>
      </c>
      <c r="J159" s="250">
        <f>IF(L159+K159&gt;0,AVERAGE(K159:L159),0)</f>
        <v>5</v>
      </c>
      <c r="K159" s="251"/>
      <c r="L159" s="252">
        <v>5</v>
      </c>
      <c r="M159" s="250">
        <f>IF(O159+N159&gt;0,AVERAGE(N159:O159),0)</f>
        <v>5</v>
      </c>
      <c r="N159" s="251"/>
      <c r="O159" s="252">
        <v>5</v>
      </c>
      <c r="P159" s="250">
        <f>IF(R159+Q159&gt;0,AVERAGE(Q159:R159),0)</f>
        <v>5.172</v>
      </c>
      <c r="Q159" s="251"/>
      <c r="R159" s="391">
        <v>5.172</v>
      </c>
      <c r="S159" s="250">
        <f>IF(U159+T159&gt;0,AVERAGE(T159:U159),0)</f>
        <v>0</v>
      </c>
      <c r="T159" s="251"/>
      <c r="U159" s="252"/>
      <c r="V159" s="1220" t="s">
        <v>35</v>
      </c>
      <c r="W159" s="1221" t="s">
        <v>35</v>
      </c>
      <c r="X159" s="1221" t="s">
        <v>35</v>
      </c>
      <c r="Y159" s="1222" t="s">
        <v>35</v>
      </c>
      <c r="Z159" s="1049" t="s">
        <v>35</v>
      </c>
      <c r="AA159" s="1050" t="s">
        <v>35</v>
      </c>
      <c r="AB159" s="1050" t="s">
        <v>35</v>
      </c>
      <c r="AC159" s="1051" t="s">
        <v>35</v>
      </c>
      <c r="AD159" s="1049" t="s">
        <v>35</v>
      </c>
      <c r="AE159" s="1050" t="s">
        <v>35</v>
      </c>
      <c r="AF159" s="1050" t="s">
        <v>35</v>
      </c>
      <c r="AG159" s="1051" t="s">
        <v>35</v>
      </c>
    </row>
    <row r="160" spans="2:33" s="270" customFormat="1" ht="13.5" outlineLevel="1" thickTop="1">
      <c r="B160" s="267" t="s">
        <v>202</v>
      </c>
      <c r="C160" s="255">
        <v>2210</v>
      </c>
      <c r="D160" s="256" t="s">
        <v>198</v>
      </c>
      <c r="E160" s="268" t="s">
        <v>203</v>
      </c>
      <c r="F160" s="269" t="s">
        <v>79</v>
      </c>
      <c r="G160" s="234">
        <f>H160+I160</f>
        <v>262.5</v>
      </c>
      <c r="H160" s="235">
        <f>ROUND(H161*H162/1000,1)</f>
        <v>0</v>
      </c>
      <c r="I160" s="236">
        <f>ROUND(I161*I162/1000,1)</f>
        <v>262.5</v>
      </c>
      <c r="J160" s="234">
        <f>K160+L160</f>
        <v>108</v>
      </c>
      <c r="K160" s="235">
        <f>ROUND(K161*K162/1000,1)</f>
        <v>0</v>
      </c>
      <c r="L160" s="236">
        <f>ROUND(L161*L162/1000,1)</f>
        <v>108</v>
      </c>
      <c r="M160" s="234">
        <f>N160+O160</f>
        <v>212.8</v>
      </c>
      <c r="N160" s="235">
        <f>ROUND(N161*N162/1000,1)</f>
        <v>0</v>
      </c>
      <c r="O160" s="236">
        <f>ROUND(O161*O162/1000,1)</f>
        <v>212.8</v>
      </c>
      <c r="P160" s="234">
        <f>Q160+R160</f>
        <v>231.8</v>
      </c>
      <c r="Q160" s="235">
        <f>ROUND(Q161*Q162/1000,1)</f>
        <v>0</v>
      </c>
      <c r="R160" s="395">
        <f>ROUND(R161*R162/1000,1)</f>
        <v>231.8</v>
      </c>
      <c r="S160" s="234">
        <f>T160+U160</f>
        <v>0</v>
      </c>
      <c r="T160" s="235">
        <f>ROUND(T161*T162/1000,1)</f>
        <v>0</v>
      </c>
      <c r="U160" s="236">
        <f>ROUND(U161*U162/1000,1)</f>
        <v>0</v>
      </c>
      <c r="V160" s="1223" t="s">
        <v>35</v>
      </c>
      <c r="W160" s="1224" t="s">
        <v>35</v>
      </c>
      <c r="X160" s="1224" t="s">
        <v>35</v>
      </c>
      <c r="Y160" s="1225" t="s">
        <v>35</v>
      </c>
      <c r="Z160" s="395">
        <f>J160-G160</f>
        <v>-154.5</v>
      </c>
      <c r="AA160" s="235">
        <f>M160-G160</f>
        <v>-49.69999999999999</v>
      </c>
      <c r="AB160" s="235">
        <f>P160-G160</f>
        <v>-30.69999999999999</v>
      </c>
      <c r="AC160" s="1052">
        <f>S160-G160</f>
        <v>-262.5</v>
      </c>
      <c r="AD160" s="1053">
        <f>IF(G160&gt;0,ROUND((J160/G160),3),0)</f>
        <v>0.411</v>
      </c>
      <c r="AE160" s="1054">
        <f>IF(G160&gt;0,ROUND((M160/G160),3),0)</f>
        <v>0.811</v>
      </c>
      <c r="AF160" s="1054">
        <f>IF(G160&gt;0,ROUND((P160/G160),3),0)</f>
        <v>0.883</v>
      </c>
      <c r="AG160" s="1055">
        <f>IF(G160&gt;0,ROUND((S160/G160),3),0)</f>
        <v>0</v>
      </c>
    </row>
    <row r="161" spans="2:33" s="258" customFormat="1" ht="12" outlineLevel="1">
      <c r="B161" s="259"/>
      <c r="C161" s="262"/>
      <c r="D161" s="281" t="s">
        <v>198</v>
      </c>
      <c r="E161" s="261" t="s">
        <v>204</v>
      </c>
      <c r="F161" s="262" t="s">
        <v>37</v>
      </c>
      <c r="G161" s="243">
        <f>H161+I161</f>
        <v>175</v>
      </c>
      <c r="H161" s="244"/>
      <c r="I161" s="245">
        <v>175</v>
      </c>
      <c r="J161" s="243">
        <f>K161+L161</f>
        <v>72</v>
      </c>
      <c r="K161" s="244"/>
      <c r="L161" s="245">
        <v>72</v>
      </c>
      <c r="M161" s="243">
        <f>N161+O161</f>
        <v>137</v>
      </c>
      <c r="N161" s="244"/>
      <c r="O161" s="245">
        <v>137</v>
      </c>
      <c r="P161" s="243">
        <f>Q161+R161</f>
        <v>165</v>
      </c>
      <c r="Q161" s="244"/>
      <c r="R161" s="377">
        <v>165</v>
      </c>
      <c r="S161" s="243">
        <f>T161+U161</f>
        <v>0</v>
      </c>
      <c r="T161" s="244"/>
      <c r="U161" s="245"/>
      <c r="V161" s="1217" t="s">
        <v>35</v>
      </c>
      <c r="W161" s="1218" t="s">
        <v>35</v>
      </c>
      <c r="X161" s="1218" t="s">
        <v>35</v>
      </c>
      <c r="Y161" s="1219" t="s">
        <v>35</v>
      </c>
      <c r="Z161" s="1042" t="s">
        <v>35</v>
      </c>
      <c r="AA161" s="1043" t="s">
        <v>35</v>
      </c>
      <c r="AB161" s="1043" t="s">
        <v>35</v>
      </c>
      <c r="AC161" s="1044" t="s">
        <v>35</v>
      </c>
      <c r="AD161" s="1042" t="s">
        <v>35</v>
      </c>
      <c r="AE161" s="1043" t="s">
        <v>35</v>
      </c>
      <c r="AF161" s="1043" t="s">
        <v>35</v>
      </c>
      <c r="AG161" s="1044" t="s">
        <v>35</v>
      </c>
    </row>
    <row r="162" spans="2:33" s="258" customFormat="1" ht="12.75" outlineLevel="1" thickBot="1">
      <c r="B162" s="263"/>
      <c r="C162" s="265"/>
      <c r="D162" s="316" t="s">
        <v>198</v>
      </c>
      <c r="E162" s="264" t="s">
        <v>205</v>
      </c>
      <c r="F162" s="265" t="s">
        <v>122</v>
      </c>
      <c r="G162" s="250">
        <f>IF(I162+H162&gt;0,AVERAGE(H162:I162),0)</f>
        <v>1500</v>
      </c>
      <c r="H162" s="251"/>
      <c r="I162" s="252">
        <v>1500</v>
      </c>
      <c r="J162" s="250">
        <f>IF(L162+K162&gt;0,AVERAGE(K162:L162),0)</f>
        <v>1500</v>
      </c>
      <c r="K162" s="251"/>
      <c r="L162" s="252">
        <v>1500</v>
      </c>
      <c r="M162" s="250">
        <f>IF(O162+N162&gt;0,AVERAGE(N162:O162),0)</f>
        <v>1553.28</v>
      </c>
      <c r="N162" s="251"/>
      <c r="O162" s="252">
        <v>1553.28</v>
      </c>
      <c r="P162" s="250">
        <f>IF(R162+Q162&gt;0,AVERAGE(Q162:R162),0)</f>
        <v>1404.85</v>
      </c>
      <c r="Q162" s="251"/>
      <c r="R162" s="391">
        <v>1404.85</v>
      </c>
      <c r="S162" s="250">
        <f>IF(U162+T162&gt;0,AVERAGE(T162:U162),0)</f>
        <v>0</v>
      </c>
      <c r="T162" s="251"/>
      <c r="U162" s="252"/>
      <c r="V162" s="1220" t="s">
        <v>35</v>
      </c>
      <c r="W162" s="1221" t="s">
        <v>35</v>
      </c>
      <c r="X162" s="1221" t="s">
        <v>35</v>
      </c>
      <c r="Y162" s="1222" t="s">
        <v>35</v>
      </c>
      <c r="Z162" s="1049" t="s">
        <v>35</v>
      </c>
      <c r="AA162" s="1050" t="s">
        <v>35</v>
      </c>
      <c r="AB162" s="1050" t="s">
        <v>35</v>
      </c>
      <c r="AC162" s="1051" t="s">
        <v>35</v>
      </c>
      <c r="AD162" s="1049" t="s">
        <v>35</v>
      </c>
      <c r="AE162" s="1050" t="s">
        <v>35</v>
      </c>
      <c r="AF162" s="1050" t="s">
        <v>35</v>
      </c>
      <c r="AG162" s="1051" t="s">
        <v>35</v>
      </c>
    </row>
    <row r="163" spans="2:33" s="257" customFormat="1" ht="27" outlineLevel="1" thickBot="1" thickTop="1">
      <c r="B163" s="285" t="s">
        <v>206</v>
      </c>
      <c r="C163" s="272">
        <v>2210</v>
      </c>
      <c r="D163" s="273" t="s">
        <v>198</v>
      </c>
      <c r="E163" s="317" t="s">
        <v>207</v>
      </c>
      <c r="F163" s="272" t="s">
        <v>79</v>
      </c>
      <c r="G163" s="287">
        <f aca="true" t="shared" si="48" ref="G163:U163">G164+G167</f>
        <v>304</v>
      </c>
      <c r="H163" s="288">
        <f t="shared" si="48"/>
        <v>0</v>
      </c>
      <c r="I163" s="289">
        <f t="shared" si="48"/>
        <v>304</v>
      </c>
      <c r="J163" s="287">
        <f t="shared" si="48"/>
        <v>106</v>
      </c>
      <c r="K163" s="288">
        <f t="shared" si="48"/>
        <v>0</v>
      </c>
      <c r="L163" s="289">
        <f t="shared" si="48"/>
        <v>106</v>
      </c>
      <c r="M163" s="287">
        <f t="shared" si="48"/>
        <v>260.2</v>
      </c>
      <c r="N163" s="288">
        <f t="shared" si="48"/>
        <v>0</v>
      </c>
      <c r="O163" s="289">
        <f t="shared" si="48"/>
        <v>260.2</v>
      </c>
      <c r="P163" s="287">
        <f t="shared" si="48"/>
        <v>291.7</v>
      </c>
      <c r="Q163" s="288">
        <f t="shared" si="48"/>
        <v>0</v>
      </c>
      <c r="R163" s="394">
        <f t="shared" si="48"/>
        <v>291.7</v>
      </c>
      <c r="S163" s="287">
        <f t="shared" si="48"/>
        <v>0</v>
      </c>
      <c r="T163" s="288">
        <f t="shared" si="48"/>
        <v>0</v>
      </c>
      <c r="U163" s="289">
        <f t="shared" si="48"/>
        <v>0</v>
      </c>
      <c r="V163" s="1229" t="s">
        <v>35</v>
      </c>
      <c r="W163" s="1230" t="s">
        <v>35</v>
      </c>
      <c r="X163" s="1230" t="s">
        <v>35</v>
      </c>
      <c r="Y163" s="1231" t="s">
        <v>35</v>
      </c>
      <c r="Z163" s="372">
        <f>J163-G163</f>
        <v>-198</v>
      </c>
      <c r="AA163" s="371">
        <f>M163-G163</f>
        <v>-43.80000000000001</v>
      </c>
      <c r="AB163" s="371">
        <f>P163-G163</f>
        <v>-12.300000000000011</v>
      </c>
      <c r="AC163" s="1066">
        <f>S163-G163</f>
        <v>-304</v>
      </c>
      <c r="AD163" s="1067">
        <f>IF(G163&gt;0,ROUND((J163/G163),3),0)</f>
        <v>0.349</v>
      </c>
      <c r="AE163" s="1068">
        <f>IF(G163&gt;0,ROUND((M163/G163),3),0)</f>
        <v>0.856</v>
      </c>
      <c r="AF163" s="1068">
        <f>IF(G163&gt;0,ROUND((P163/G163),3),0)</f>
        <v>0.96</v>
      </c>
      <c r="AG163" s="1069">
        <f>IF(G163&gt;0,ROUND((S163/G163),3),0)</f>
        <v>0</v>
      </c>
    </row>
    <row r="164" spans="2:33" s="270" customFormat="1" ht="13.5" outlineLevel="1" thickTop="1">
      <c r="B164" s="302" t="s">
        <v>208</v>
      </c>
      <c r="C164" s="94">
        <v>2210</v>
      </c>
      <c r="D164" s="318" t="s">
        <v>198</v>
      </c>
      <c r="E164" s="293" t="s">
        <v>209</v>
      </c>
      <c r="F164" s="94" t="s">
        <v>79</v>
      </c>
      <c r="G164" s="234">
        <f>H164+I164</f>
        <v>150</v>
      </c>
      <c r="H164" s="235">
        <f>ROUND(H165*H166/1000,1)</f>
        <v>0</v>
      </c>
      <c r="I164" s="236">
        <f>ROUND(I165*I166/1000,1)</f>
        <v>150</v>
      </c>
      <c r="J164" s="234">
        <f>K164+L164</f>
        <v>106</v>
      </c>
      <c r="K164" s="235">
        <f>ROUND(K165*K166/1000,1)</f>
        <v>0</v>
      </c>
      <c r="L164" s="236">
        <f>ROUND(L165*L166/1000,1)</f>
        <v>106</v>
      </c>
      <c r="M164" s="234">
        <f>N164+O164</f>
        <v>210.3</v>
      </c>
      <c r="N164" s="235">
        <f>ROUND(N165*N166/1000,1)</f>
        <v>0</v>
      </c>
      <c r="O164" s="236">
        <f>ROUND(O165*O166/1000,1)</f>
        <v>210.3</v>
      </c>
      <c r="P164" s="234">
        <f>Q164+R164</f>
        <v>241.8</v>
      </c>
      <c r="Q164" s="235">
        <f>ROUND(Q165*Q166/1000,1)</f>
        <v>0</v>
      </c>
      <c r="R164" s="395">
        <f>ROUND(R165*R166/1000,1)</f>
        <v>241.8</v>
      </c>
      <c r="S164" s="234">
        <f>T164+U164</f>
        <v>0</v>
      </c>
      <c r="T164" s="235">
        <f>ROUND(T165*T166/1000,1)</f>
        <v>0</v>
      </c>
      <c r="U164" s="236">
        <f>ROUND(U165*U166/1000,1)</f>
        <v>0</v>
      </c>
      <c r="V164" s="1223" t="s">
        <v>35</v>
      </c>
      <c r="W164" s="1224" t="s">
        <v>35</v>
      </c>
      <c r="X164" s="1224" t="s">
        <v>35</v>
      </c>
      <c r="Y164" s="1225" t="s">
        <v>35</v>
      </c>
      <c r="Z164" s="395">
        <f>J164-G164</f>
        <v>-44</v>
      </c>
      <c r="AA164" s="235">
        <f>M164-G164</f>
        <v>60.30000000000001</v>
      </c>
      <c r="AB164" s="235">
        <f>P164-G164</f>
        <v>91.80000000000001</v>
      </c>
      <c r="AC164" s="1052">
        <f>S164-G164</f>
        <v>-150</v>
      </c>
      <c r="AD164" s="1053">
        <f>IF(G164&gt;0,ROUND((J164/G164),3),0)</f>
        <v>0.707</v>
      </c>
      <c r="AE164" s="1054">
        <f>IF(G164&gt;0,ROUND((M164/G164),3),0)</f>
        <v>1.402</v>
      </c>
      <c r="AF164" s="1054">
        <f>IF(G164&gt;0,ROUND((P164/G164),3),0)</f>
        <v>1.612</v>
      </c>
      <c r="AG164" s="1055">
        <f>IF(G164&gt;0,ROUND((S164/G164),3),0)</f>
        <v>0</v>
      </c>
    </row>
    <row r="165" spans="2:33" s="319" customFormat="1" ht="12" outlineLevel="1">
      <c r="B165" s="320"/>
      <c r="C165" s="321"/>
      <c r="D165" s="281" t="s">
        <v>198</v>
      </c>
      <c r="E165" s="283" t="s">
        <v>147</v>
      </c>
      <c r="F165" s="262" t="s">
        <v>37</v>
      </c>
      <c r="G165" s="243">
        <f>H165+I165</f>
        <v>75</v>
      </c>
      <c r="H165" s="244"/>
      <c r="I165" s="245">
        <v>75</v>
      </c>
      <c r="J165" s="243">
        <f>K165+L165</f>
        <v>53</v>
      </c>
      <c r="K165" s="244"/>
      <c r="L165" s="245">
        <v>53</v>
      </c>
      <c r="M165" s="243">
        <f>N165+O165</f>
        <v>136</v>
      </c>
      <c r="N165" s="244"/>
      <c r="O165" s="245">
        <v>136</v>
      </c>
      <c r="P165" s="243">
        <f>Q165+R165</f>
        <v>183</v>
      </c>
      <c r="Q165" s="244"/>
      <c r="R165" s="377">
        <v>183</v>
      </c>
      <c r="S165" s="243">
        <f>T165+U165</f>
        <v>0</v>
      </c>
      <c r="T165" s="244"/>
      <c r="U165" s="245"/>
      <c r="V165" s="1217" t="s">
        <v>35</v>
      </c>
      <c r="W165" s="1218" t="s">
        <v>35</v>
      </c>
      <c r="X165" s="1218" t="s">
        <v>35</v>
      </c>
      <c r="Y165" s="1219" t="s">
        <v>35</v>
      </c>
      <c r="Z165" s="1042" t="s">
        <v>35</v>
      </c>
      <c r="AA165" s="1043" t="s">
        <v>35</v>
      </c>
      <c r="AB165" s="1043" t="s">
        <v>35</v>
      </c>
      <c r="AC165" s="1044" t="s">
        <v>35</v>
      </c>
      <c r="AD165" s="1042" t="s">
        <v>35</v>
      </c>
      <c r="AE165" s="1043" t="s">
        <v>35</v>
      </c>
      <c r="AF165" s="1043" t="s">
        <v>35</v>
      </c>
      <c r="AG165" s="1044" t="s">
        <v>35</v>
      </c>
    </row>
    <row r="166" spans="2:33" s="319" customFormat="1" ht="12" outlineLevel="1">
      <c r="B166" s="320"/>
      <c r="C166" s="321"/>
      <c r="D166" s="281" t="s">
        <v>198</v>
      </c>
      <c r="E166" s="283" t="s">
        <v>148</v>
      </c>
      <c r="F166" s="262" t="s">
        <v>122</v>
      </c>
      <c r="G166" s="308">
        <f>IF(I166+H166&gt;0,AVERAGE(H166:I166),0)</f>
        <v>2000</v>
      </c>
      <c r="H166" s="309"/>
      <c r="I166" s="310">
        <v>2000</v>
      </c>
      <c r="J166" s="308">
        <f>IF(L166+K166&gt;0,AVERAGE(K166:L166),0)</f>
        <v>2000</v>
      </c>
      <c r="K166" s="309"/>
      <c r="L166" s="310">
        <v>2000</v>
      </c>
      <c r="M166" s="308">
        <f>IF(O166+N166&gt;0,AVERAGE(N166:O166),0)</f>
        <v>1546.32</v>
      </c>
      <c r="N166" s="309"/>
      <c r="O166" s="310">
        <v>1546.32</v>
      </c>
      <c r="P166" s="308">
        <f>IF(R166+Q166&gt;0,AVERAGE(Q166:R166),0)</f>
        <v>1321.31</v>
      </c>
      <c r="Q166" s="309"/>
      <c r="R166" s="379">
        <v>1321.31</v>
      </c>
      <c r="S166" s="308">
        <f>IF(U166+T166&gt;0,AVERAGE(T166:U166),0)</f>
        <v>0</v>
      </c>
      <c r="T166" s="309"/>
      <c r="U166" s="310"/>
      <c r="V166" s="1217" t="s">
        <v>35</v>
      </c>
      <c r="W166" s="1218" t="s">
        <v>35</v>
      </c>
      <c r="X166" s="1218" t="s">
        <v>35</v>
      </c>
      <c r="Y166" s="1219" t="s">
        <v>35</v>
      </c>
      <c r="Z166" s="1042" t="s">
        <v>35</v>
      </c>
      <c r="AA166" s="1043" t="s">
        <v>35</v>
      </c>
      <c r="AB166" s="1043" t="s">
        <v>35</v>
      </c>
      <c r="AC166" s="1044" t="s">
        <v>35</v>
      </c>
      <c r="AD166" s="1042" t="s">
        <v>35</v>
      </c>
      <c r="AE166" s="1043" t="s">
        <v>35</v>
      </c>
      <c r="AF166" s="1043" t="s">
        <v>35</v>
      </c>
      <c r="AG166" s="1044" t="s">
        <v>35</v>
      </c>
    </row>
    <row r="167" spans="2:33" s="270" customFormat="1" ht="12.75" outlineLevel="1">
      <c r="B167" s="302" t="s">
        <v>210</v>
      </c>
      <c r="C167" s="94">
        <v>2210</v>
      </c>
      <c r="D167" s="318" t="s">
        <v>198</v>
      </c>
      <c r="E167" s="293" t="s">
        <v>211</v>
      </c>
      <c r="F167" s="94" t="s">
        <v>79</v>
      </c>
      <c r="G167" s="304">
        <f>H167+I167</f>
        <v>154</v>
      </c>
      <c r="H167" s="305">
        <f>ROUND(H168*H169/1000,1)</f>
        <v>0</v>
      </c>
      <c r="I167" s="306">
        <f>ROUND(I168*I169/1000,1)</f>
        <v>154</v>
      </c>
      <c r="J167" s="304">
        <f>K167+L167</f>
        <v>0</v>
      </c>
      <c r="K167" s="305">
        <f>ROUND(K168*K169/1000,1)</f>
        <v>0</v>
      </c>
      <c r="L167" s="306">
        <f>ROUND(L168*L169/1000,1)</f>
        <v>0</v>
      </c>
      <c r="M167" s="304">
        <f>N167+O167</f>
        <v>49.9</v>
      </c>
      <c r="N167" s="305">
        <f>ROUND(N168*N169/1000,1)</f>
        <v>0</v>
      </c>
      <c r="O167" s="306">
        <f>ROUND(O168*O169/1000,1)</f>
        <v>49.9</v>
      </c>
      <c r="P167" s="304">
        <f>Q167+R167</f>
        <v>49.9</v>
      </c>
      <c r="Q167" s="305">
        <f>ROUND(Q168*Q169/1000,1)</f>
        <v>0</v>
      </c>
      <c r="R167" s="381">
        <f>ROUND(R168*R169/1000,1)</f>
        <v>49.9</v>
      </c>
      <c r="S167" s="304">
        <f>T167+U167</f>
        <v>0</v>
      </c>
      <c r="T167" s="305">
        <f>ROUND(T168*T169/1000,1)</f>
        <v>0</v>
      </c>
      <c r="U167" s="306">
        <f>ROUND(U168*U169/1000,1)</f>
        <v>0</v>
      </c>
      <c r="V167" s="1223" t="s">
        <v>35</v>
      </c>
      <c r="W167" s="1224" t="s">
        <v>35</v>
      </c>
      <c r="X167" s="1224" t="s">
        <v>35</v>
      </c>
      <c r="Y167" s="1225" t="s">
        <v>35</v>
      </c>
      <c r="Z167" s="395">
        <f>J167-G167</f>
        <v>-154</v>
      </c>
      <c r="AA167" s="235">
        <f>M167-G167</f>
        <v>-104.1</v>
      </c>
      <c r="AB167" s="235">
        <f>P167-G167</f>
        <v>-104.1</v>
      </c>
      <c r="AC167" s="1052">
        <f>S167-G167</f>
        <v>-154</v>
      </c>
      <c r="AD167" s="1053">
        <f>IF(G167&gt;0,ROUND((J167/G167),3),0)</f>
        <v>0</v>
      </c>
      <c r="AE167" s="1054">
        <f>IF(G167&gt;0,ROUND((M167/G167),3),0)</f>
        <v>0.324</v>
      </c>
      <c r="AF167" s="1054">
        <f>IF(G167&gt;0,ROUND((P167/G167),3),0)</f>
        <v>0.324</v>
      </c>
      <c r="AG167" s="1055">
        <f>IF(G167&gt;0,ROUND((S167/G167),3),0)</f>
        <v>0</v>
      </c>
    </row>
    <row r="168" spans="2:33" s="319" customFormat="1" ht="12" outlineLevel="1">
      <c r="B168" s="320"/>
      <c r="C168" s="321"/>
      <c r="D168" s="281" t="s">
        <v>198</v>
      </c>
      <c r="E168" s="283" t="s">
        <v>147</v>
      </c>
      <c r="F168" s="262" t="s">
        <v>37</v>
      </c>
      <c r="G168" s="243">
        <f>H168+I168</f>
        <v>70</v>
      </c>
      <c r="H168" s="244"/>
      <c r="I168" s="245">
        <v>70</v>
      </c>
      <c r="J168" s="243">
        <f>K168+L168</f>
        <v>0</v>
      </c>
      <c r="K168" s="244"/>
      <c r="L168" s="245"/>
      <c r="M168" s="243">
        <f>N168+O168</f>
        <v>14</v>
      </c>
      <c r="N168" s="244"/>
      <c r="O168" s="245">
        <v>14</v>
      </c>
      <c r="P168" s="243">
        <f>Q168+R168</f>
        <v>14</v>
      </c>
      <c r="Q168" s="244"/>
      <c r="R168" s="377">
        <v>14</v>
      </c>
      <c r="S168" s="243">
        <f>T168+U168</f>
        <v>0</v>
      </c>
      <c r="T168" s="244"/>
      <c r="U168" s="245"/>
      <c r="V168" s="1217" t="s">
        <v>35</v>
      </c>
      <c r="W168" s="1218" t="s">
        <v>35</v>
      </c>
      <c r="X168" s="1218" t="s">
        <v>35</v>
      </c>
      <c r="Y168" s="1219" t="s">
        <v>35</v>
      </c>
      <c r="Z168" s="1042" t="s">
        <v>35</v>
      </c>
      <c r="AA168" s="1043" t="s">
        <v>35</v>
      </c>
      <c r="AB168" s="1043" t="s">
        <v>35</v>
      </c>
      <c r="AC168" s="1044" t="s">
        <v>35</v>
      </c>
      <c r="AD168" s="1042" t="s">
        <v>35</v>
      </c>
      <c r="AE168" s="1043" t="s">
        <v>35</v>
      </c>
      <c r="AF168" s="1043" t="s">
        <v>35</v>
      </c>
      <c r="AG168" s="1044" t="s">
        <v>35</v>
      </c>
    </row>
    <row r="169" spans="2:33" s="319" customFormat="1" ht="12.75" outlineLevel="1" thickBot="1">
      <c r="B169" s="322"/>
      <c r="C169" s="323"/>
      <c r="D169" s="316" t="s">
        <v>198</v>
      </c>
      <c r="E169" s="284" t="s">
        <v>148</v>
      </c>
      <c r="F169" s="265" t="s">
        <v>122</v>
      </c>
      <c r="G169" s="250">
        <f>IF(I169+H169&gt;0,AVERAGE(H169:I169),0)</f>
        <v>2200</v>
      </c>
      <c r="H169" s="251"/>
      <c r="I169" s="252">
        <v>2200</v>
      </c>
      <c r="J169" s="250">
        <f>IF(L169+K169&gt;0,AVERAGE(K169:L169),0)</f>
        <v>0</v>
      </c>
      <c r="K169" s="251"/>
      <c r="L169" s="252"/>
      <c r="M169" s="250">
        <f>IF(O169+N169&gt;0,AVERAGE(N169:O169),0)</f>
        <v>3561.24</v>
      </c>
      <c r="N169" s="251"/>
      <c r="O169" s="252">
        <v>3561.24</v>
      </c>
      <c r="P169" s="250">
        <f>IF(R169+Q169&gt;0,AVERAGE(Q169:R169),0)</f>
        <v>3561.24</v>
      </c>
      <c r="Q169" s="251"/>
      <c r="R169" s="391">
        <v>3561.24</v>
      </c>
      <c r="S169" s="250">
        <f>IF(U169+T169&gt;0,AVERAGE(T169:U169),0)</f>
        <v>0</v>
      </c>
      <c r="T169" s="251"/>
      <c r="U169" s="252"/>
      <c r="V169" s="1220" t="s">
        <v>35</v>
      </c>
      <c r="W169" s="1221" t="s">
        <v>35</v>
      </c>
      <c r="X169" s="1221" t="s">
        <v>35</v>
      </c>
      <c r="Y169" s="1222" t="s">
        <v>35</v>
      </c>
      <c r="Z169" s="1049" t="s">
        <v>35</v>
      </c>
      <c r="AA169" s="1050" t="s">
        <v>35</v>
      </c>
      <c r="AB169" s="1050" t="s">
        <v>35</v>
      </c>
      <c r="AC169" s="1051" t="s">
        <v>35</v>
      </c>
      <c r="AD169" s="1049" t="s">
        <v>35</v>
      </c>
      <c r="AE169" s="1050" t="s">
        <v>35</v>
      </c>
      <c r="AF169" s="1050" t="s">
        <v>35</v>
      </c>
      <c r="AG169" s="1051" t="s">
        <v>35</v>
      </c>
    </row>
    <row r="170" spans="1:33" s="257" customFormat="1" ht="17.25" outlineLevel="1" thickBot="1" thickTop="1">
      <c r="A170" s="253"/>
      <c r="B170" s="285" t="s">
        <v>212</v>
      </c>
      <c r="C170" s="272">
        <v>2210</v>
      </c>
      <c r="D170" s="273" t="s">
        <v>198</v>
      </c>
      <c r="E170" s="317" t="s">
        <v>213</v>
      </c>
      <c r="F170" s="272" t="s">
        <v>79</v>
      </c>
      <c r="G170" s="287">
        <f aca="true" t="shared" si="49" ref="G170:U170">G171+G174</f>
        <v>137</v>
      </c>
      <c r="H170" s="288">
        <f t="shared" si="49"/>
        <v>0</v>
      </c>
      <c r="I170" s="289">
        <f t="shared" si="49"/>
        <v>137</v>
      </c>
      <c r="J170" s="287">
        <f t="shared" si="49"/>
        <v>0</v>
      </c>
      <c r="K170" s="288">
        <f t="shared" si="49"/>
        <v>0</v>
      </c>
      <c r="L170" s="289">
        <f t="shared" si="49"/>
        <v>0</v>
      </c>
      <c r="M170" s="287">
        <f t="shared" si="49"/>
        <v>193.7</v>
      </c>
      <c r="N170" s="288">
        <f t="shared" si="49"/>
        <v>0</v>
      </c>
      <c r="O170" s="289">
        <f t="shared" si="49"/>
        <v>193.7</v>
      </c>
      <c r="P170" s="287">
        <f t="shared" si="49"/>
        <v>193.7</v>
      </c>
      <c r="Q170" s="288">
        <f t="shared" si="49"/>
        <v>0</v>
      </c>
      <c r="R170" s="394">
        <f t="shared" si="49"/>
        <v>193.7</v>
      </c>
      <c r="S170" s="287">
        <f t="shared" si="49"/>
        <v>0</v>
      </c>
      <c r="T170" s="288">
        <f t="shared" si="49"/>
        <v>0</v>
      </c>
      <c r="U170" s="289">
        <f t="shared" si="49"/>
        <v>0</v>
      </c>
      <c r="V170" s="1229" t="s">
        <v>35</v>
      </c>
      <c r="W170" s="1230" t="s">
        <v>35</v>
      </c>
      <c r="X170" s="1230" t="s">
        <v>35</v>
      </c>
      <c r="Y170" s="1231" t="s">
        <v>35</v>
      </c>
      <c r="Z170" s="372">
        <f>J170-G170</f>
        <v>-137</v>
      </c>
      <c r="AA170" s="371">
        <f>M170-G170</f>
        <v>56.69999999999999</v>
      </c>
      <c r="AB170" s="371">
        <f>P170-G170</f>
        <v>56.69999999999999</v>
      </c>
      <c r="AC170" s="1066">
        <f>S170-G170</f>
        <v>-137</v>
      </c>
      <c r="AD170" s="1067">
        <f>IF(G170&gt;0,ROUND((J170/G170),3),0)</f>
        <v>0</v>
      </c>
      <c r="AE170" s="1068">
        <f>IF(G170&gt;0,ROUND((M170/G170),3),0)</f>
        <v>1.414</v>
      </c>
      <c r="AF170" s="1068">
        <f>IF(G170&gt;0,ROUND((P170/G170),3),0)</f>
        <v>1.414</v>
      </c>
      <c r="AG170" s="1069">
        <f>IF(G170&gt;0,ROUND((S170/G170),3),0)</f>
        <v>0</v>
      </c>
    </row>
    <row r="171" spans="2:33" s="270" customFormat="1" ht="27.75" outlineLevel="1" thickTop="1">
      <c r="B171" s="302" t="s">
        <v>214</v>
      </c>
      <c r="C171" s="94">
        <v>2210</v>
      </c>
      <c r="D171" s="318" t="s">
        <v>198</v>
      </c>
      <c r="E171" s="324" t="s">
        <v>215</v>
      </c>
      <c r="F171" s="94" t="s">
        <v>79</v>
      </c>
      <c r="G171" s="234">
        <f>H171+I171</f>
        <v>49.8</v>
      </c>
      <c r="H171" s="235">
        <f>ROUND(H172*H173/1000,1)</f>
        <v>0</v>
      </c>
      <c r="I171" s="236">
        <f>ROUND(I172*I173/1000,1)</f>
        <v>49.8</v>
      </c>
      <c r="J171" s="234">
        <f>K171+L171</f>
        <v>0</v>
      </c>
      <c r="K171" s="235">
        <f>ROUND(K172*K173/1000,1)</f>
        <v>0</v>
      </c>
      <c r="L171" s="236">
        <f>ROUND(L172*L173/1000,1)</f>
        <v>0</v>
      </c>
      <c r="M171" s="234">
        <f>N171+O171</f>
        <v>0</v>
      </c>
      <c r="N171" s="235">
        <f>ROUND(N172*N173/1000,1)</f>
        <v>0</v>
      </c>
      <c r="O171" s="236">
        <f>ROUND(O172*O173/1000,1)</f>
        <v>0</v>
      </c>
      <c r="P171" s="234">
        <f>Q171+R171</f>
        <v>0</v>
      </c>
      <c r="Q171" s="235">
        <f>ROUND(Q172*Q173/1000,1)</f>
        <v>0</v>
      </c>
      <c r="R171" s="395">
        <f>ROUND(R172*R173/1000,1)</f>
        <v>0</v>
      </c>
      <c r="S171" s="234">
        <f>T171+U171</f>
        <v>0</v>
      </c>
      <c r="T171" s="235">
        <f>ROUND(T172*T173/1000,1)</f>
        <v>0</v>
      </c>
      <c r="U171" s="236">
        <f>ROUND(U172*U173/1000,1)</f>
        <v>0</v>
      </c>
      <c r="V171" s="1223" t="s">
        <v>35</v>
      </c>
      <c r="W171" s="1224" t="s">
        <v>35</v>
      </c>
      <c r="X171" s="1224" t="s">
        <v>35</v>
      </c>
      <c r="Y171" s="1225" t="s">
        <v>35</v>
      </c>
      <c r="Z171" s="395">
        <f>J171-G171</f>
        <v>-49.8</v>
      </c>
      <c r="AA171" s="235">
        <f>M171-G171</f>
        <v>-49.8</v>
      </c>
      <c r="AB171" s="235">
        <f>P171-G171</f>
        <v>-49.8</v>
      </c>
      <c r="AC171" s="1052">
        <f>S171-G171</f>
        <v>-49.8</v>
      </c>
      <c r="AD171" s="1053">
        <f>IF(G171&gt;0,ROUND((J171/G171),3),0)</f>
        <v>0</v>
      </c>
      <c r="AE171" s="1054">
        <f>IF(G171&gt;0,ROUND((M171/G171),3),0)</f>
        <v>0</v>
      </c>
      <c r="AF171" s="1054">
        <f>IF(G171&gt;0,ROUND((P171/G171),3),0)</f>
        <v>0</v>
      </c>
      <c r="AG171" s="1055">
        <f>IF(G171&gt;0,ROUND((S171/G171),3),0)</f>
        <v>0</v>
      </c>
    </row>
    <row r="172" spans="2:33" s="319" customFormat="1" ht="12" outlineLevel="1">
      <c r="B172" s="320"/>
      <c r="C172" s="321"/>
      <c r="D172" s="281" t="s">
        <v>198</v>
      </c>
      <c r="E172" s="283" t="s">
        <v>147</v>
      </c>
      <c r="F172" s="262" t="s">
        <v>37</v>
      </c>
      <c r="G172" s="243">
        <f>H172+I172</f>
        <v>20</v>
      </c>
      <c r="H172" s="244"/>
      <c r="I172" s="245">
        <v>20</v>
      </c>
      <c r="J172" s="243">
        <f>K172+L172</f>
        <v>0</v>
      </c>
      <c r="K172" s="244"/>
      <c r="L172" s="245"/>
      <c r="M172" s="243">
        <f>N172+O172</f>
        <v>0</v>
      </c>
      <c r="N172" s="244"/>
      <c r="O172" s="245"/>
      <c r="P172" s="243">
        <f>Q172+R172</f>
        <v>0</v>
      </c>
      <c r="Q172" s="244"/>
      <c r="R172" s="377"/>
      <c r="S172" s="243">
        <f>T172+U172</f>
        <v>0</v>
      </c>
      <c r="T172" s="244"/>
      <c r="U172" s="245"/>
      <c r="V172" s="1217" t="s">
        <v>35</v>
      </c>
      <c r="W172" s="1218" t="s">
        <v>35</v>
      </c>
      <c r="X172" s="1218" t="s">
        <v>35</v>
      </c>
      <c r="Y172" s="1219" t="s">
        <v>35</v>
      </c>
      <c r="Z172" s="1042" t="s">
        <v>35</v>
      </c>
      <c r="AA172" s="1043" t="s">
        <v>35</v>
      </c>
      <c r="AB172" s="1043" t="s">
        <v>35</v>
      </c>
      <c r="AC172" s="1044" t="s">
        <v>35</v>
      </c>
      <c r="AD172" s="1042" t="s">
        <v>35</v>
      </c>
      <c r="AE172" s="1043" t="s">
        <v>35</v>
      </c>
      <c r="AF172" s="1043" t="s">
        <v>35</v>
      </c>
      <c r="AG172" s="1044" t="s">
        <v>35</v>
      </c>
    </row>
    <row r="173" spans="2:33" s="319" customFormat="1" ht="12" outlineLevel="1">
      <c r="B173" s="320"/>
      <c r="C173" s="321"/>
      <c r="D173" s="281" t="s">
        <v>198</v>
      </c>
      <c r="E173" s="307" t="s">
        <v>148</v>
      </c>
      <c r="F173" s="262" t="s">
        <v>122</v>
      </c>
      <c r="G173" s="308">
        <f>IF(I173+H173&gt;0,AVERAGE(H173:I173),0)</f>
        <v>2490</v>
      </c>
      <c r="H173" s="309"/>
      <c r="I173" s="310">
        <v>2490</v>
      </c>
      <c r="J173" s="308">
        <f>IF(L173+K173&gt;0,AVERAGE(K173:L173),0)</f>
        <v>0</v>
      </c>
      <c r="K173" s="309"/>
      <c r="L173" s="310"/>
      <c r="M173" s="308">
        <f>IF(O173+N173&gt;0,AVERAGE(N173:O173),0)</f>
        <v>0</v>
      </c>
      <c r="N173" s="309"/>
      <c r="O173" s="310"/>
      <c r="P173" s="308">
        <f>IF(R173+Q173&gt;0,AVERAGE(Q173:R173),0)</f>
        <v>0</v>
      </c>
      <c r="Q173" s="309"/>
      <c r="R173" s="379"/>
      <c r="S173" s="308">
        <f>IF(U173+T173&gt;0,AVERAGE(T173:U173),0)</f>
        <v>0</v>
      </c>
      <c r="T173" s="309"/>
      <c r="U173" s="310"/>
      <c r="V173" s="1217" t="s">
        <v>35</v>
      </c>
      <c r="W173" s="1218" t="s">
        <v>35</v>
      </c>
      <c r="X173" s="1218" t="s">
        <v>35</v>
      </c>
      <c r="Y173" s="1219" t="s">
        <v>35</v>
      </c>
      <c r="Z173" s="1042" t="s">
        <v>35</v>
      </c>
      <c r="AA173" s="1043" t="s">
        <v>35</v>
      </c>
      <c r="AB173" s="1043" t="s">
        <v>35</v>
      </c>
      <c r="AC173" s="1044" t="s">
        <v>35</v>
      </c>
      <c r="AD173" s="1042" t="s">
        <v>35</v>
      </c>
      <c r="AE173" s="1043" t="s">
        <v>35</v>
      </c>
      <c r="AF173" s="1043" t="s">
        <v>35</v>
      </c>
      <c r="AG173" s="1044" t="s">
        <v>35</v>
      </c>
    </row>
    <row r="174" spans="2:33" s="270" customFormat="1" ht="24.75" outlineLevel="1">
      <c r="B174" s="302" t="s">
        <v>216</v>
      </c>
      <c r="C174" s="94">
        <v>2210</v>
      </c>
      <c r="D174" s="318" t="s">
        <v>198</v>
      </c>
      <c r="E174" s="325" t="s">
        <v>217</v>
      </c>
      <c r="F174" s="269" t="s">
        <v>79</v>
      </c>
      <c r="G174" s="234">
        <f>H174+I174</f>
        <v>87.2</v>
      </c>
      <c r="H174" s="235">
        <f>ROUND(H175*H176/1000,1)</f>
        <v>0</v>
      </c>
      <c r="I174" s="236">
        <f>ROUND(I175*I176/1000,1)</f>
        <v>87.2</v>
      </c>
      <c r="J174" s="234">
        <f>K174+L174</f>
        <v>0</v>
      </c>
      <c r="K174" s="235">
        <f>ROUND(K175*K176/1000,1)</f>
        <v>0</v>
      </c>
      <c r="L174" s="236">
        <f>ROUND(L175*L176/1000,1)</f>
        <v>0</v>
      </c>
      <c r="M174" s="234">
        <f>N174+O174</f>
        <v>193.7</v>
      </c>
      <c r="N174" s="235">
        <f>ROUND(N175*N176/1000,1)</f>
        <v>0</v>
      </c>
      <c r="O174" s="236">
        <f>ROUND(O175*O176/1000,1)</f>
        <v>193.7</v>
      </c>
      <c r="P174" s="234">
        <f>Q174+R174</f>
        <v>193.7</v>
      </c>
      <c r="Q174" s="235">
        <f>ROUND(Q175*Q176/1000,1)</f>
        <v>0</v>
      </c>
      <c r="R174" s="395">
        <f>ROUND(R175*R176/1000,1)</f>
        <v>193.7</v>
      </c>
      <c r="S174" s="234">
        <f>T174+U174</f>
        <v>0</v>
      </c>
      <c r="T174" s="235">
        <f>ROUND(T175*T176/1000,1)</f>
        <v>0</v>
      </c>
      <c r="U174" s="236">
        <f>ROUND(U175*U176/1000,1)</f>
        <v>0</v>
      </c>
      <c r="V174" s="1223" t="s">
        <v>35</v>
      </c>
      <c r="W174" s="1224" t="s">
        <v>35</v>
      </c>
      <c r="X174" s="1224" t="s">
        <v>35</v>
      </c>
      <c r="Y174" s="1225" t="s">
        <v>35</v>
      </c>
      <c r="Z174" s="395">
        <f>J174-G174</f>
        <v>-87.2</v>
      </c>
      <c r="AA174" s="235">
        <f>M174-G174</f>
        <v>106.49999999999999</v>
      </c>
      <c r="AB174" s="235">
        <f>P174-G174</f>
        <v>106.49999999999999</v>
      </c>
      <c r="AC174" s="1052">
        <f>S174-G174</f>
        <v>-87.2</v>
      </c>
      <c r="AD174" s="1053">
        <f>IF(G174&gt;0,ROUND((J174/G174),3),0)</f>
        <v>0</v>
      </c>
      <c r="AE174" s="1054">
        <f>IF(G174&gt;0,ROUND((M174/G174),3),0)</f>
        <v>2.221</v>
      </c>
      <c r="AF174" s="1054">
        <f>IF(G174&gt;0,ROUND((P174/G174),3),0)</f>
        <v>2.221</v>
      </c>
      <c r="AG174" s="1055">
        <f>IF(G174&gt;0,ROUND((S174/G174),3),0)</f>
        <v>0</v>
      </c>
    </row>
    <row r="175" spans="2:33" s="319" customFormat="1" ht="12" outlineLevel="1">
      <c r="B175" s="320"/>
      <c r="C175" s="321"/>
      <c r="D175" s="281" t="s">
        <v>198</v>
      </c>
      <c r="E175" s="283" t="s">
        <v>147</v>
      </c>
      <c r="F175" s="262" t="s">
        <v>37</v>
      </c>
      <c r="G175" s="243">
        <f>H175+I175</f>
        <v>35</v>
      </c>
      <c r="H175" s="244"/>
      <c r="I175" s="245">
        <v>35</v>
      </c>
      <c r="J175" s="243">
        <f>K175+L175</f>
        <v>0</v>
      </c>
      <c r="K175" s="244"/>
      <c r="L175" s="245"/>
      <c r="M175" s="243">
        <f>N175+O175</f>
        <v>504</v>
      </c>
      <c r="N175" s="244"/>
      <c r="O175" s="245">
        <v>504</v>
      </c>
      <c r="P175" s="243">
        <f>Q175+R175</f>
        <v>504</v>
      </c>
      <c r="Q175" s="244"/>
      <c r="R175" s="377">
        <v>504</v>
      </c>
      <c r="S175" s="243">
        <f>T175+U175</f>
        <v>0</v>
      </c>
      <c r="T175" s="244"/>
      <c r="U175" s="245"/>
      <c r="V175" s="1217" t="s">
        <v>35</v>
      </c>
      <c r="W175" s="1218" t="s">
        <v>35</v>
      </c>
      <c r="X175" s="1218" t="s">
        <v>35</v>
      </c>
      <c r="Y175" s="1219" t="s">
        <v>35</v>
      </c>
      <c r="Z175" s="1042" t="s">
        <v>35</v>
      </c>
      <c r="AA175" s="1043" t="s">
        <v>35</v>
      </c>
      <c r="AB175" s="1043" t="s">
        <v>35</v>
      </c>
      <c r="AC175" s="1044" t="s">
        <v>35</v>
      </c>
      <c r="AD175" s="1042" t="s">
        <v>35</v>
      </c>
      <c r="AE175" s="1043" t="s">
        <v>35</v>
      </c>
      <c r="AF175" s="1043" t="s">
        <v>35</v>
      </c>
      <c r="AG175" s="1044" t="s">
        <v>35</v>
      </c>
    </row>
    <row r="176" spans="2:33" s="319" customFormat="1" ht="12.75" outlineLevel="1" thickBot="1">
      <c r="B176" s="322"/>
      <c r="C176" s="323"/>
      <c r="D176" s="316" t="s">
        <v>198</v>
      </c>
      <c r="E176" s="284" t="s">
        <v>148</v>
      </c>
      <c r="F176" s="265" t="s">
        <v>122</v>
      </c>
      <c r="G176" s="250">
        <f>IF(I176+H176&gt;0,AVERAGE(H176:I176),0)</f>
        <v>2490</v>
      </c>
      <c r="H176" s="251"/>
      <c r="I176" s="252">
        <v>2490</v>
      </c>
      <c r="J176" s="250">
        <f>IF(L176+K176&gt;0,AVERAGE(K176:L176),0)</f>
        <v>0</v>
      </c>
      <c r="K176" s="251"/>
      <c r="L176" s="252"/>
      <c r="M176" s="250">
        <f>IF(O176+N176&gt;0,AVERAGE(N176:O176),0)</f>
        <v>384.3</v>
      </c>
      <c r="N176" s="251"/>
      <c r="O176" s="252">
        <v>384.3</v>
      </c>
      <c r="P176" s="250">
        <f>IF(R176+Q176&gt;0,AVERAGE(Q176:R176),0)</f>
        <v>384.3</v>
      </c>
      <c r="Q176" s="251"/>
      <c r="R176" s="391">
        <v>384.3</v>
      </c>
      <c r="S176" s="250">
        <f>IF(U176+T176&gt;0,AVERAGE(T176:U176),0)</f>
        <v>0</v>
      </c>
      <c r="T176" s="251"/>
      <c r="U176" s="252"/>
      <c r="V176" s="1220" t="s">
        <v>35</v>
      </c>
      <c r="W176" s="1221" t="s">
        <v>35</v>
      </c>
      <c r="X176" s="1221" t="s">
        <v>35</v>
      </c>
      <c r="Y176" s="1222" t="s">
        <v>35</v>
      </c>
      <c r="Z176" s="1049" t="s">
        <v>35</v>
      </c>
      <c r="AA176" s="1050" t="s">
        <v>35</v>
      </c>
      <c r="AB176" s="1050" t="s">
        <v>35</v>
      </c>
      <c r="AC176" s="1051" t="s">
        <v>35</v>
      </c>
      <c r="AD176" s="1049" t="s">
        <v>35</v>
      </c>
      <c r="AE176" s="1050" t="s">
        <v>35</v>
      </c>
      <c r="AF176" s="1050" t="s">
        <v>35</v>
      </c>
      <c r="AG176" s="1051" t="s">
        <v>35</v>
      </c>
    </row>
    <row r="177" spans="1:33" s="23" customFormat="1" ht="17.25" outlineLevel="1" thickBot="1" thickTop="1">
      <c r="A177" s="57"/>
      <c r="B177" s="326" t="s">
        <v>218</v>
      </c>
      <c r="C177" s="327">
        <v>2210</v>
      </c>
      <c r="D177" s="328" t="s">
        <v>219</v>
      </c>
      <c r="E177" s="274" t="s">
        <v>220</v>
      </c>
      <c r="F177" s="327" t="s">
        <v>79</v>
      </c>
      <c r="G177" s="276">
        <f>H177+I177</f>
        <v>20</v>
      </c>
      <c r="H177" s="277"/>
      <c r="I177" s="278">
        <v>20</v>
      </c>
      <c r="J177" s="276">
        <f>K177+L177</f>
        <v>0</v>
      </c>
      <c r="K177" s="277"/>
      <c r="L177" s="278"/>
      <c r="M177" s="276">
        <f>N177+O177</f>
        <v>0</v>
      </c>
      <c r="N177" s="277"/>
      <c r="O177" s="278"/>
      <c r="P177" s="276">
        <f>Q177+R177</f>
        <v>2.5</v>
      </c>
      <c r="Q177" s="277"/>
      <c r="R177" s="429">
        <v>2.5</v>
      </c>
      <c r="S177" s="276">
        <f>T177+U177</f>
        <v>0</v>
      </c>
      <c r="T177" s="277"/>
      <c r="U177" s="278"/>
      <c r="V177" s="1229" t="s">
        <v>35</v>
      </c>
      <c r="W177" s="1230" t="s">
        <v>35</v>
      </c>
      <c r="X177" s="1230" t="s">
        <v>35</v>
      </c>
      <c r="Y177" s="1231" t="s">
        <v>35</v>
      </c>
      <c r="Z177" s="372">
        <f>J177-G177</f>
        <v>-20</v>
      </c>
      <c r="AA177" s="371">
        <f>M177-G177</f>
        <v>-20</v>
      </c>
      <c r="AB177" s="371">
        <f>P177-G177</f>
        <v>-17.5</v>
      </c>
      <c r="AC177" s="1066">
        <f>S177-G177</f>
        <v>-20</v>
      </c>
      <c r="AD177" s="1067">
        <f>IF(G177&gt;0,ROUND((J177/G177),3),0)</f>
        <v>0</v>
      </c>
      <c r="AE177" s="1068">
        <f>IF(G177&gt;0,ROUND((M177/G177),3),0)</f>
        <v>0</v>
      </c>
      <c r="AF177" s="1068">
        <f>IF(G177&gt;0,ROUND((P177/G177),3),0)</f>
        <v>0.125</v>
      </c>
      <c r="AG177" s="1069">
        <f>IF(G177&gt;0,ROUND((S177/G177),3),0)</f>
        <v>0</v>
      </c>
    </row>
    <row r="178" spans="1:33" s="270" customFormat="1" ht="17.25" outlineLevel="1" thickBot="1" thickTop="1">
      <c r="A178" s="266"/>
      <c r="B178" s="271" t="s">
        <v>221</v>
      </c>
      <c r="C178" s="275">
        <v>2210</v>
      </c>
      <c r="D178" s="329" t="s">
        <v>222</v>
      </c>
      <c r="E178" s="274" t="s">
        <v>223</v>
      </c>
      <c r="F178" s="275" t="s">
        <v>79</v>
      </c>
      <c r="G178" s="287">
        <f aca="true" t="shared" si="50" ref="G178:U178">G179+G182+G185+G188</f>
        <v>0</v>
      </c>
      <c r="H178" s="288">
        <f t="shared" si="50"/>
        <v>0</v>
      </c>
      <c r="I178" s="289">
        <f t="shared" si="50"/>
        <v>0</v>
      </c>
      <c r="J178" s="287">
        <f t="shared" si="50"/>
        <v>0</v>
      </c>
      <c r="K178" s="288">
        <f t="shared" si="50"/>
        <v>0</v>
      </c>
      <c r="L178" s="289">
        <f t="shared" si="50"/>
        <v>0</v>
      </c>
      <c r="M178" s="287">
        <f t="shared" si="50"/>
        <v>0</v>
      </c>
      <c r="N178" s="288">
        <f t="shared" si="50"/>
        <v>0</v>
      </c>
      <c r="O178" s="289">
        <f t="shared" si="50"/>
        <v>0</v>
      </c>
      <c r="P178" s="287">
        <f t="shared" si="50"/>
        <v>0</v>
      </c>
      <c r="Q178" s="288">
        <f t="shared" si="50"/>
        <v>0</v>
      </c>
      <c r="R178" s="394">
        <f t="shared" si="50"/>
        <v>0</v>
      </c>
      <c r="S178" s="287">
        <f t="shared" si="50"/>
        <v>0</v>
      </c>
      <c r="T178" s="288">
        <f t="shared" si="50"/>
        <v>0</v>
      </c>
      <c r="U178" s="289">
        <f t="shared" si="50"/>
        <v>0</v>
      </c>
      <c r="V178" s="1226" t="s">
        <v>35</v>
      </c>
      <c r="W178" s="1227" t="s">
        <v>35</v>
      </c>
      <c r="X178" s="1227" t="s">
        <v>35</v>
      </c>
      <c r="Y178" s="1228" t="s">
        <v>35</v>
      </c>
      <c r="Z178" s="1033">
        <f>J178-G178</f>
        <v>0</v>
      </c>
      <c r="AA178" s="984">
        <f>M178-G178</f>
        <v>0</v>
      </c>
      <c r="AB178" s="984">
        <f>P178-G178</f>
        <v>0</v>
      </c>
      <c r="AC178" s="1045">
        <f>S178-G178</f>
        <v>0</v>
      </c>
      <c r="AD178" s="1046">
        <f>IF(G178&gt;0,ROUND((J178/G178),3),0)</f>
        <v>0</v>
      </c>
      <c r="AE178" s="1047">
        <f>IF(G178&gt;0,ROUND((M178/G178),3),0)</f>
        <v>0</v>
      </c>
      <c r="AF178" s="1047">
        <f>IF(G178&gt;0,ROUND((P178/G178),3),0)</f>
        <v>0</v>
      </c>
      <c r="AG178" s="1048">
        <f>IF(G178&gt;0,ROUND((S178/G178),3),0)</f>
        <v>0</v>
      </c>
    </row>
    <row r="179" spans="2:33" s="270" customFormat="1" ht="13.5" outlineLevel="1" thickTop="1">
      <c r="B179" s="302" t="s">
        <v>224</v>
      </c>
      <c r="C179" s="94">
        <v>2210</v>
      </c>
      <c r="D179" s="318" t="s">
        <v>222</v>
      </c>
      <c r="E179" s="293" t="s">
        <v>225</v>
      </c>
      <c r="F179" s="94" t="s">
        <v>79</v>
      </c>
      <c r="G179" s="234">
        <f>H179+I179</f>
        <v>0</v>
      </c>
      <c r="H179" s="235">
        <f>ROUND(H180*H181/1000,1)</f>
        <v>0</v>
      </c>
      <c r="I179" s="236">
        <f>ROUND(I180*I181/1000,1)</f>
        <v>0</v>
      </c>
      <c r="J179" s="234">
        <f>K179+L179</f>
        <v>0</v>
      </c>
      <c r="K179" s="235">
        <f>ROUND(K180*K181/1000,1)</f>
        <v>0</v>
      </c>
      <c r="L179" s="236">
        <f>ROUND(L180*L181/1000,1)</f>
        <v>0</v>
      </c>
      <c r="M179" s="234">
        <f>N179+O179</f>
        <v>0</v>
      </c>
      <c r="N179" s="235">
        <f>ROUND(N180*N181/1000,1)</f>
        <v>0</v>
      </c>
      <c r="O179" s="236">
        <f>ROUND(O180*O181/1000,1)</f>
        <v>0</v>
      </c>
      <c r="P179" s="234">
        <f>Q179+R179</f>
        <v>0</v>
      </c>
      <c r="Q179" s="235">
        <f>ROUND(Q180*Q181/1000,1)</f>
        <v>0</v>
      </c>
      <c r="R179" s="395">
        <f>ROUND(R180*R181/1000,1)</f>
        <v>0</v>
      </c>
      <c r="S179" s="234">
        <f>T179+U179</f>
        <v>0</v>
      </c>
      <c r="T179" s="235">
        <f>ROUND(T180*T181/1000,1)</f>
        <v>0</v>
      </c>
      <c r="U179" s="236">
        <f>ROUND(U180*U181/1000,1)</f>
        <v>0</v>
      </c>
      <c r="V179" s="1223" t="s">
        <v>35</v>
      </c>
      <c r="W179" s="1224" t="s">
        <v>35</v>
      </c>
      <c r="X179" s="1224" t="s">
        <v>35</v>
      </c>
      <c r="Y179" s="1225" t="s">
        <v>35</v>
      </c>
      <c r="Z179" s="395">
        <f>J179-G179</f>
        <v>0</v>
      </c>
      <c r="AA179" s="235">
        <f>M179-G179</f>
        <v>0</v>
      </c>
      <c r="AB179" s="235">
        <f>P179-G179</f>
        <v>0</v>
      </c>
      <c r="AC179" s="1052">
        <f>S179-G179</f>
        <v>0</v>
      </c>
      <c r="AD179" s="1053">
        <f>IF(G179&gt;0,ROUND((J179/G179),3),0)</f>
        <v>0</v>
      </c>
      <c r="AE179" s="1054">
        <f>IF(G179&gt;0,ROUND((M179/G179),3),0)</f>
        <v>0</v>
      </c>
      <c r="AF179" s="1054">
        <f>IF(G179&gt;0,ROUND((P179/G179),3),0)</f>
        <v>0</v>
      </c>
      <c r="AG179" s="1055">
        <f>IF(G179&gt;0,ROUND((S179/G179),3),0)</f>
        <v>0</v>
      </c>
    </row>
    <row r="180" spans="2:33" s="294" customFormat="1" ht="12" outlineLevel="1">
      <c r="B180" s="295"/>
      <c r="C180" s="330"/>
      <c r="D180" s="281" t="s">
        <v>222</v>
      </c>
      <c r="E180" s="283" t="s">
        <v>147</v>
      </c>
      <c r="F180" s="262" t="s">
        <v>37</v>
      </c>
      <c r="G180" s="243">
        <f>H180+I180</f>
        <v>0</v>
      </c>
      <c r="H180" s="244"/>
      <c r="I180" s="245"/>
      <c r="J180" s="243">
        <f>K180+L180</f>
        <v>0</v>
      </c>
      <c r="K180" s="244"/>
      <c r="L180" s="245"/>
      <c r="M180" s="243">
        <f>N180+O180</f>
        <v>0</v>
      </c>
      <c r="N180" s="244"/>
      <c r="O180" s="245"/>
      <c r="P180" s="243">
        <f>Q180+R180</f>
        <v>0</v>
      </c>
      <c r="Q180" s="244"/>
      <c r="R180" s="377"/>
      <c r="S180" s="243">
        <f>T180+U180</f>
        <v>0</v>
      </c>
      <c r="T180" s="244"/>
      <c r="U180" s="245"/>
      <c r="V180" s="1217" t="s">
        <v>35</v>
      </c>
      <c r="W180" s="1218" t="s">
        <v>35</v>
      </c>
      <c r="X180" s="1218" t="s">
        <v>35</v>
      </c>
      <c r="Y180" s="1219" t="s">
        <v>35</v>
      </c>
      <c r="Z180" s="1042" t="s">
        <v>35</v>
      </c>
      <c r="AA180" s="1043" t="s">
        <v>35</v>
      </c>
      <c r="AB180" s="1043" t="s">
        <v>35</v>
      </c>
      <c r="AC180" s="1044" t="s">
        <v>35</v>
      </c>
      <c r="AD180" s="1042" t="s">
        <v>35</v>
      </c>
      <c r="AE180" s="1043" t="s">
        <v>35</v>
      </c>
      <c r="AF180" s="1043" t="s">
        <v>35</v>
      </c>
      <c r="AG180" s="1044" t="s">
        <v>35</v>
      </c>
    </row>
    <row r="181" spans="2:33" s="294" customFormat="1" ht="12" outlineLevel="1">
      <c r="B181" s="295"/>
      <c r="C181" s="330"/>
      <c r="D181" s="281" t="s">
        <v>222</v>
      </c>
      <c r="E181" s="283" t="s">
        <v>148</v>
      </c>
      <c r="F181" s="262" t="s">
        <v>122</v>
      </c>
      <c r="G181" s="299">
        <f>IF(I181+H181&gt;0,AVERAGE(H181:I181),0)</f>
        <v>0</v>
      </c>
      <c r="H181" s="300"/>
      <c r="I181" s="301"/>
      <c r="J181" s="299">
        <f>IF(L181+K181&gt;0,AVERAGE(K181:L181),0)</f>
        <v>0</v>
      </c>
      <c r="K181" s="300"/>
      <c r="L181" s="301"/>
      <c r="M181" s="299">
        <f>IF(O181+N181&gt;0,AVERAGE(N181:O181),0)</f>
        <v>0</v>
      </c>
      <c r="N181" s="300"/>
      <c r="O181" s="301"/>
      <c r="P181" s="299">
        <f>IF(R181+Q181&gt;0,AVERAGE(Q181:R181),0)</f>
        <v>0</v>
      </c>
      <c r="Q181" s="300"/>
      <c r="R181" s="962"/>
      <c r="S181" s="299">
        <f>IF(U181+T181&gt;0,AVERAGE(T181:U181),0)</f>
        <v>0</v>
      </c>
      <c r="T181" s="300"/>
      <c r="U181" s="301"/>
      <c r="V181" s="1232" t="s">
        <v>35</v>
      </c>
      <c r="W181" s="1233" t="s">
        <v>35</v>
      </c>
      <c r="X181" s="1233" t="s">
        <v>35</v>
      </c>
      <c r="Y181" s="1234" t="s">
        <v>35</v>
      </c>
      <c r="Z181" s="1070" t="s">
        <v>35</v>
      </c>
      <c r="AA181" s="1071" t="s">
        <v>35</v>
      </c>
      <c r="AB181" s="1071" t="s">
        <v>35</v>
      </c>
      <c r="AC181" s="1072" t="s">
        <v>35</v>
      </c>
      <c r="AD181" s="1070" t="s">
        <v>35</v>
      </c>
      <c r="AE181" s="1071" t="s">
        <v>35</v>
      </c>
      <c r="AF181" s="1071" t="s">
        <v>35</v>
      </c>
      <c r="AG181" s="1072" t="s">
        <v>35</v>
      </c>
    </row>
    <row r="182" spans="2:33" s="270" customFormat="1" ht="12.75" outlineLevel="1">
      <c r="B182" s="302" t="s">
        <v>226</v>
      </c>
      <c r="C182" s="94">
        <v>2210</v>
      </c>
      <c r="D182" s="318" t="s">
        <v>222</v>
      </c>
      <c r="E182" s="293" t="s">
        <v>227</v>
      </c>
      <c r="F182" s="94" t="s">
        <v>79</v>
      </c>
      <c r="G182" s="304">
        <f>H182+I182</f>
        <v>0</v>
      </c>
      <c r="H182" s="305">
        <f>ROUND(H183*H184/1000,1)</f>
        <v>0</v>
      </c>
      <c r="I182" s="306">
        <f>ROUND(I183*I184/1000,1)</f>
        <v>0</v>
      </c>
      <c r="J182" s="304">
        <f>K182+L182</f>
        <v>0</v>
      </c>
      <c r="K182" s="305">
        <f>ROUND(K183*K184/1000,1)</f>
        <v>0</v>
      </c>
      <c r="L182" s="306">
        <f>ROUND(L183*L184/1000,1)</f>
        <v>0</v>
      </c>
      <c r="M182" s="304">
        <f>N182+O182</f>
        <v>0</v>
      </c>
      <c r="N182" s="305">
        <f>ROUND(N183*N184/1000,1)</f>
        <v>0</v>
      </c>
      <c r="O182" s="306">
        <f>ROUND(O183*O184/1000,1)</f>
        <v>0</v>
      </c>
      <c r="P182" s="304">
        <f>Q182+R182</f>
        <v>0</v>
      </c>
      <c r="Q182" s="305">
        <f>ROUND(Q183*Q184/1000,1)</f>
        <v>0</v>
      </c>
      <c r="R182" s="381">
        <f>ROUND(R183*R184/1000,1)</f>
        <v>0</v>
      </c>
      <c r="S182" s="304">
        <f>T182+U182</f>
        <v>0</v>
      </c>
      <c r="T182" s="305">
        <f>ROUND(T183*T184/1000,1)</f>
        <v>0</v>
      </c>
      <c r="U182" s="306">
        <f>ROUND(U183*U184/1000,1)</f>
        <v>0</v>
      </c>
      <c r="V182" s="1235" t="s">
        <v>35</v>
      </c>
      <c r="W182" s="1236" t="s">
        <v>35</v>
      </c>
      <c r="X182" s="1236" t="s">
        <v>35</v>
      </c>
      <c r="Y182" s="1237" t="s">
        <v>35</v>
      </c>
      <c r="Z182" s="381">
        <f>J182-G182</f>
        <v>0</v>
      </c>
      <c r="AA182" s="305">
        <f>M182-G182</f>
        <v>0</v>
      </c>
      <c r="AB182" s="305">
        <f>P182-G182</f>
        <v>0</v>
      </c>
      <c r="AC182" s="1073">
        <f>S182-G182</f>
        <v>0</v>
      </c>
      <c r="AD182" s="1074">
        <f>IF(G182&gt;0,ROUND((J182/G182),3),0)</f>
        <v>0</v>
      </c>
      <c r="AE182" s="1075">
        <f>IF(G182&gt;0,ROUND((M182/G182),3),0)</f>
        <v>0</v>
      </c>
      <c r="AF182" s="1075">
        <f>IF(G182&gt;0,ROUND((P182/G182),3),0)</f>
        <v>0</v>
      </c>
      <c r="AG182" s="1076">
        <f>IF(G182&gt;0,ROUND((S182/G182),3),0)</f>
        <v>0</v>
      </c>
    </row>
    <row r="183" spans="2:33" s="294" customFormat="1" ht="12" outlineLevel="1">
      <c r="B183" s="295"/>
      <c r="C183" s="330"/>
      <c r="D183" s="281" t="s">
        <v>222</v>
      </c>
      <c r="E183" s="283" t="s">
        <v>147</v>
      </c>
      <c r="F183" s="262" t="s">
        <v>37</v>
      </c>
      <c r="G183" s="243">
        <f>H183+I183</f>
        <v>0</v>
      </c>
      <c r="H183" s="244"/>
      <c r="I183" s="245"/>
      <c r="J183" s="243">
        <f>K183+L183</f>
        <v>0</v>
      </c>
      <c r="K183" s="244"/>
      <c r="L183" s="245"/>
      <c r="M183" s="243">
        <f>N183+O183</f>
        <v>0</v>
      </c>
      <c r="N183" s="244"/>
      <c r="O183" s="245"/>
      <c r="P183" s="243">
        <f>Q183+R183</f>
        <v>0</v>
      </c>
      <c r="Q183" s="244"/>
      <c r="R183" s="377"/>
      <c r="S183" s="243">
        <f>T183+U183</f>
        <v>0</v>
      </c>
      <c r="T183" s="244"/>
      <c r="U183" s="245"/>
      <c r="V183" s="1217" t="s">
        <v>35</v>
      </c>
      <c r="W183" s="1218" t="s">
        <v>35</v>
      </c>
      <c r="X183" s="1218" t="s">
        <v>35</v>
      </c>
      <c r="Y183" s="1219" t="s">
        <v>35</v>
      </c>
      <c r="Z183" s="1042" t="s">
        <v>35</v>
      </c>
      <c r="AA183" s="1043" t="s">
        <v>35</v>
      </c>
      <c r="AB183" s="1043" t="s">
        <v>35</v>
      </c>
      <c r="AC183" s="1044" t="s">
        <v>35</v>
      </c>
      <c r="AD183" s="1042" t="s">
        <v>35</v>
      </c>
      <c r="AE183" s="1043" t="s">
        <v>35</v>
      </c>
      <c r="AF183" s="1043" t="s">
        <v>35</v>
      </c>
      <c r="AG183" s="1044" t="s">
        <v>35</v>
      </c>
    </row>
    <row r="184" spans="2:33" s="294" customFormat="1" ht="12" outlineLevel="1">
      <c r="B184" s="295"/>
      <c r="C184" s="330"/>
      <c r="D184" s="281" t="s">
        <v>222</v>
      </c>
      <c r="E184" s="283" t="s">
        <v>148</v>
      </c>
      <c r="F184" s="262" t="s">
        <v>122</v>
      </c>
      <c r="G184" s="308">
        <f>IF(I184+H184&gt;0,AVERAGE(H184:I184),0)</f>
        <v>0</v>
      </c>
      <c r="H184" s="309"/>
      <c r="I184" s="310"/>
      <c r="J184" s="308">
        <f>IF(L184+K184&gt;0,AVERAGE(K184:L184),0)</f>
        <v>0</v>
      </c>
      <c r="K184" s="309"/>
      <c r="L184" s="310"/>
      <c r="M184" s="308">
        <f>IF(O184+N184&gt;0,AVERAGE(N184:O184),0)</f>
        <v>0</v>
      </c>
      <c r="N184" s="309"/>
      <c r="O184" s="310"/>
      <c r="P184" s="308">
        <f>IF(R184+Q184&gt;0,AVERAGE(Q184:R184),0)</f>
        <v>0</v>
      </c>
      <c r="Q184" s="309"/>
      <c r="R184" s="379"/>
      <c r="S184" s="308">
        <f>IF(U184+T184&gt;0,AVERAGE(T184:U184),0)</f>
        <v>0</v>
      </c>
      <c r="T184" s="309"/>
      <c r="U184" s="310"/>
      <c r="V184" s="1217" t="s">
        <v>35</v>
      </c>
      <c r="W184" s="1218" t="s">
        <v>35</v>
      </c>
      <c r="X184" s="1218" t="s">
        <v>35</v>
      </c>
      <c r="Y184" s="1219" t="s">
        <v>35</v>
      </c>
      <c r="Z184" s="1042" t="s">
        <v>35</v>
      </c>
      <c r="AA184" s="1043" t="s">
        <v>35</v>
      </c>
      <c r="AB184" s="1043" t="s">
        <v>35</v>
      </c>
      <c r="AC184" s="1044" t="s">
        <v>35</v>
      </c>
      <c r="AD184" s="1042" t="s">
        <v>35</v>
      </c>
      <c r="AE184" s="1043" t="s">
        <v>35</v>
      </c>
      <c r="AF184" s="1043" t="s">
        <v>35</v>
      </c>
      <c r="AG184" s="1044" t="s">
        <v>35</v>
      </c>
    </row>
    <row r="185" spans="2:33" s="270" customFormat="1" ht="12.75" outlineLevel="1">
      <c r="B185" s="302" t="s">
        <v>228</v>
      </c>
      <c r="C185" s="94">
        <v>2210</v>
      </c>
      <c r="D185" s="318" t="s">
        <v>222</v>
      </c>
      <c r="E185" s="293" t="s">
        <v>229</v>
      </c>
      <c r="F185" s="94" t="s">
        <v>79</v>
      </c>
      <c r="G185" s="304">
        <f>H185+I185</f>
        <v>0</v>
      </c>
      <c r="H185" s="305">
        <f>ROUND(H186*H187/1000,1)</f>
        <v>0</v>
      </c>
      <c r="I185" s="306">
        <f>ROUND(I186*I187/1000,1)</f>
        <v>0</v>
      </c>
      <c r="J185" s="304">
        <f>K185+L185</f>
        <v>0</v>
      </c>
      <c r="K185" s="305">
        <f>ROUND(K186*K187/1000,1)</f>
        <v>0</v>
      </c>
      <c r="L185" s="306">
        <f>ROUND(L186*L187/1000,1)</f>
        <v>0</v>
      </c>
      <c r="M185" s="304">
        <f>N185+O185</f>
        <v>0</v>
      </c>
      <c r="N185" s="305">
        <f>ROUND(N186*N187/1000,1)</f>
        <v>0</v>
      </c>
      <c r="O185" s="306">
        <f>ROUND(O186*O187/1000,1)</f>
        <v>0</v>
      </c>
      <c r="P185" s="304">
        <f>Q185+R185</f>
        <v>0</v>
      </c>
      <c r="Q185" s="305">
        <f>ROUND(Q186*Q187/1000,1)</f>
        <v>0</v>
      </c>
      <c r="R185" s="381">
        <f>ROUND(R186*R187/1000,1)</f>
        <v>0</v>
      </c>
      <c r="S185" s="304">
        <f>T185+U185</f>
        <v>0</v>
      </c>
      <c r="T185" s="305">
        <f>ROUND(T186*T187/1000,1)</f>
        <v>0</v>
      </c>
      <c r="U185" s="306">
        <f>ROUND(U186*U187/1000,1)</f>
        <v>0</v>
      </c>
      <c r="V185" s="1223" t="s">
        <v>35</v>
      </c>
      <c r="W185" s="1224" t="s">
        <v>35</v>
      </c>
      <c r="X185" s="1224" t="s">
        <v>35</v>
      </c>
      <c r="Y185" s="1225" t="s">
        <v>35</v>
      </c>
      <c r="Z185" s="395">
        <f>J185-G185</f>
        <v>0</v>
      </c>
      <c r="AA185" s="235">
        <f>M185-G185</f>
        <v>0</v>
      </c>
      <c r="AB185" s="235">
        <f>P185-G185</f>
        <v>0</v>
      </c>
      <c r="AC185" s="1052">
        <f>S185-G185</f>
        <v>0</v>
      </c>
      <c r="AD185" s="1053">
        <f>IF(G185&gt;0,ROUND((J185/G185),3),0)</f>
        <v>0</v>
      </c>
      <c r="AE185" s="1054">
        <f>IF(G185&gt;0,ROUND((M185/G185),3),0)</f>
        <v>0</v>
      </c>
      <c r="AF185" s="1054">
        <f>IF(G185&gt;0,ROUND((P185/G185),3),0)</f>
        <v>0</v>
      </c>
      <c r="AG185" s="1055">
        <f>IF(G185&gt;0,ROUND((S185/G185),3),0)</f>
        <v>0</v>
      </c>
    </row>
    <row r="186" spans="2:33" s="294" customFormat="1" ht="12" outlineLevel="1">
      <c r="B186" s="295"/>
      <c r="C186" s="330"/>
      <c r="D186" s="281" t="s">
        <v>222</v>
      </c>
      <c r="E186" s="283" t="s">
        <v>147</v>
      </c>
      <c r="F186" s="262" t="s">
        <v>37</v>
      </c>
      <c r="G186" s="243">
        <f>H186+I186</f>
        <v>0</v>
      </c>
      <c r="H186" s="244"/>
      <c r="I186" s="245"/>
      <c r="J186" s="243">
        <f>K186+L186</f>
        <v>0</v>
      </c>
      <c r="K186" s="244"/>
      <c r="L186" s="245"/>
      <c r="M186" s="243">
        <f>N186+O186</f>
        <v>0</v>
      </c>
      <c r="N186" s="244"/>
      <c r="O186" s="245"/>
      <c r="P186" s="243">
        <f>Q186+R186</f>
        <v>0</v>
      </c>
      <c r="Q186" s="244"/>
      <c r="R186" s="377"/>
      <c r="S186" s="243">
        <f>T186+U186</f>
        <v>0</v>
      </c>
      <c r="T186" s="244"/>
      <c r="U186" s="245"/>
      <c r="V186" s="1217" t="s">
        <v>35</v>
      </c>
      <c r="W186" s="1218" t="s">
        <v>35</v>
      </c>
      <c r="X186" s="1218" t="s">
        <v>35</v>
      </c>
      <c r="Y186" s="1219" t="s">
        <v>35</v>
      </c>
      <c r="Z186" s="1042" t="s">
        <v>35</v>
      </c>
      <c r="AA186" s="1043" t="s">
        <v>35</v>
      </c>
      <c r="AB186" s="1043" t="s">
        <v>35</v>
      </c>
      <c r="AC186" s="1044" t="s">
        <v>35</v>
      </c>
      <c r="AD186" s="1042" t="s">
        <v>35</v>
      </c>
      <c r="AE186" s="1043" t="s">
        <v>35</v>
      </c>
      <c r="AF186" s="1043" t="s">
        <v>35</v>
      </c>
      <c r="AG186" s="1044" t="s">
        <v>35</v>
      </c>
    </row>
    <row r="187" spans="2:33" s="294" customFormat="1" ht="12" outlineLevel="1">
      <c r="B187" s="295"/>
      <c r="C187" s="330"/>
      <c r="D187" s="281" t="s">
        <v>222</v>
      </c>
      <c r="E187" s="283" t="s">
        <v>148</v>
      </c>
      <c r="F187" s="262" t="s">
        <v>122</v>
      </c>
      <c r="G187" s="308">
        <f>IF(I187+H187&gt;0,AVERAGE(H187:I187),0)</f>
        <v>0</v>
      </c>
      <c r="H187" s="309"/>
      <c r="I187" s="310"/>
      <c r="J187" s="308">
        <f>IF(L187+K187&gt;0,AVERAGE(K187:L187),0)</f>
        <v>0</v>
      </c>
      <c r="K187" s="309"/>
      <c r="L187" s="310"/>
      <c r="M187" s="308">
        <f>IF(O187+N187&gt;0,AVERAGE(N187:O187),0)</f>
        <v>0</v>
      </c>
      <c r="N187" s="309"/>
      <c r="O187" s="310"/>
      <c r="P187" s="308">
        <f>IF(R187+Q187&gt;0,AVERAGE(Q187:R187),0)</f>
        <v>0</v>
      </c>
      <c r="Q187" s="309"/>
      <c r="R187" s="379"/>
      <c r="S187" s="308">
        <f>IF(U187+T187&gt;0,AVERAGE(T187:U187),0)</f>
        <v>0</v>
      </c>
      <c r="T187" s="309"/>
      <c r="U187" s="310"/>
      <c r="V187" s="1217" t="s">
        <v>35</v>
      </c>
      <c r="W187" s="1218" t="s">
        <v>35</v>
      </c>
      <c r="X187" s="1218" t="s">
        <v>35</v>
      </c>
      <c r="Y187" s="1219" t="s">
        <v>35</v>
      </c>
      <c r="Z187" s="1042" t="s">
        <v>35</v>
      </c>
      <c r="AA187" s="1043" t="s">
        <v>35</v>
      </c>
      <c r="AB187" s="1043" t="s">
        <v>35</v>
      </c>
      <c r="AC187" s="1044" t="s">
        <v>35</v>
      </c>
      <c r="AD187" s="1042" t="s">
        <v>35</v>
      </c>
      <c r="AE187" s="1043" t="s">
        <v>35</v>
      </c>
      <c r="AF187" s="1043" t="s">
        <v>35</v>
      </c>
      <c r="AG187" s="1044" t="s">
        <v>35</v>
      </c>
    </row>
    <row r="188" spans="2:33" s="270" customFormat="1" ht="12.75" customHeight="1" outlineLevel="1">
      <c r="B188" s="302" t="s">
        <v>230</v>
      </c>
      <c r="C188" s="94">
        <v>2210</v>
      </c>
      <c r="D188" s="318" t="s">
        <v>222</v>
      </c>
      <c r="E188" s="293" t="s">
        <v>231</v>
      </c>
      <c r="F188" s="94" t="s">
        <v>79</v>
      </c>
      <c r="G188" s="234">
        <f>H188+I188</f>
        <v>0</v>
      </c>
      <c r="H188" s="235">
        <f>ROUND(H189*H190/1000,1)</f>
        <v>0</v>
      </c>
      <c r="I188" s="236">
        <f>ROUND(I189*I190/1000,1)</f>
        <v>0</v>
      </c>
      <c r="J188" s="234">
        <f>K188+L188</f>
        <v>0</v>
      </c>
      <c r="K188" s="235">
        <f>ROUND(K189*K190/1000,1)</f>
        <v>0</v>
      </c>
      <c r="L188" s="236">
        <f>ROUND(L189*L190/1000,1)</f>
        <v>0</v>
      </c>
      <c r="M188" s="234">
        <f>N188+O188</f>
        <v>0</v>
      </c>
      <c r="N188" s="235">
        <f>ROUND(N189*N190/1000,1)</f>
        <v>0</v>
      </c>
      <c r="O188" s="236">
        <f>ROUND(O189*O190/1000,1)</f>
        <v>0</v>
      </c>
      <c r="P188" s="234">
        <f>Q188+R188</f>
        <v>0</v>
      </c>
      <c r="Q188" s="235">
        <f>ROUND(Q189*Q190/1000,1)</f>
        <v>0</v>
      </c>
      <c r="R188" s="395">
        <f>ROUND(R189*R190/1000,1)</f>
        <v>0</v>
      </c>
      <c r="S188" s="234">
        <f>T188+U188</f>
        <v>0</v>
      </c>
      <c r="T188" s="235">
        <f>ROUND(T189*T190/1000,1)</f>
        <v>0</v>
      </c>
      <c r="U188" s="236">
        <f>ROUND(U189*U190/1000,1)</f>
        <v>0</v>
      </c>
      <c r="V188" s="1223" t="s">
        <v>35</v>
      </c>
      <c r="W188" s="1224" t="s">
        <v>35</v>
      </c>
      <c r="X188" s="1224" t="s">
        <v>35</v>
      </c>
      <c r="Y188" s="1225" t="s">
        <v>35</v>
      </c>
      <c r="Z188" s="395">
        <f>J188-G188</f>
        <v>0</v>
      </c>
      <c r="AA188" s="235">
        <f>M188-G188</f>
        <v>0</v>
      </c>
      <c r="AB188" s="235">
        <f>P188-G188</f>
        <v>0</v>
      </c>
      <c r="AC188" s="1052">
        <f>S188-G188</f>
        <v>0</v>
      </c>
      <c r="AD188" s="1053">
        <f>IF(G188&gt;0,ROUND((J188/G188),3),0)</f>
        <v>0</v>
      </c>
      <c r="AE188" s="1054">
        <f>IF(G188&gt;0,ROUND((M188/G188),3),0)</f>
        <v>0</v>
      </c>
      <c r="AF188" s="1054">
        <f>IF(G188&gt;0,ROUND((P188/G188),3),0)</f>
        <v>0</v>
      </c>
      <c r="AG188" s="1055">
        <f>IF(G188&gt;0,ROUND((S188/G188),3),0)</f>
        <v>0</v>
      </c>
    </row>
    <row r="189" spans="2:33" s="294" customFormat="1" ht="12" outlineLevel="1">
      <c r="B189" s="295"/>
      <c r="C189" s="330"/>
      <c r="D189" s="281" t="s">
        <v>222</v>
      </c>
      <c r="E189" s="283" t="s">
        <v>147</v>
      </c>
      <c r="F189" s="262" t="s">
        <v>37</v>
      </c>
      <c r="G189" s="243">
        <f>H189+I189</f>
        <v>0</v>
      </c>
      <c r="H189" s="244"/>
      <c r="I189" s="245"/>
      <c r="J189" s="243">
        <f>K189+L189</f>
        <v>0</v>
      </c>
      <c r="K189" s="244"/>
      <c r="L189" s="245"/>
      <c r="M189" s="243">
        <f>N189+O189</f>
        <v>0</v>
      </c>
      <c r="N189" s="244"/>
      <c r="O189" s="245"/>
      <c r="P189" s="243">
        <f>Q189+R189</f>
        <v>0</v>
      </c>
      <c r="Q189" s="244"/>
      <c r="R189" s="377"/>
      <c r="S189" s="243">
        <f>T189+U189</f>
        <v>0</v>
      </c>
      <c r="T189" s="244"/>
      <c r="U189" s="245"/>
      <c r="V189" s="1217" t="s">
        <v>35</v>
      </c>
      <c r="W189" s="1218" t="s">
        <v>35</v>
      </c>
      <c r="X189" s="1218" t="s">
        <v>35</v>
      </c>
      <c r="Y189" s="1219" t="s">
        <v>35</v>
      </c>
      <c r="Z189" s="1042" t="s">
        <v>35</v>
      </c>
      <c r="AA189" s="1043" t="s">
        <v>35</v>
      </c>
      <c r="AB189" s="1043" t="s">
        <v>35</v>
      </c>
      <c r="AC189" s="1044" t="s">
        <v>35</v>
      </c>
      <c r="AD189" s="1042" t="s">
        <v>35</v>
      </c>
      <c r="AE189" s="1043" t="s">
        <v>35</v>
      </c>
      <c r="AF189" s="1043" t="s">
        <v>35</v>
      </c>
      <c r="AG189" s="1044" t="s">
        <v>35</v>
      </c>
    </row>
    <row r="190" spans="2:33" s="294" customFormat="1" ht="12.75" outlineLevel="1" thickBot="1">
      <c r="B190" s="315"/>
      <c r="C190" s="331"/>
      <c r="D190" s="316" t="s">
        <v>222</v>
      </c>
      <c r="E190" s="284" t="s">
        <v>148</v>
      </c>
      <c r="F190" s="265" t="s">
        <v>122</v>
      </c>
      <c r="G190" s="250">
        <f>IF(I190+H190&gt;0,AVERAGE(H190:I190),0)</f>
        <v>0</v>
      </c>
      <c r="H190" s="251"/>
      <c r="I190" s="252"/>
      <c r="J190" s="250">
        <f>IF(L190+K190&gt;0,AVERAGE(K190:L190),0)</f>
        <v>0</v>
      </c>
      <c r="K190" s="251"/>
      <c r="L190" s="252"/>
      <c r="M190" s="250">
        <f>IF(O190+N190&gt;0,AVERAGE(N190:O190),0)</f>
        <v>0</v>
      </c>
      <c r="N190" s="251"/>
      <c r="O190" s="252"/>
      <c r="P190" s="250">
        <f>IF(R190+Q190&gt;0,AVERAGE(Q190:R190),0)</f>
        <v>0</v>
      </c>
      <c r="Q190" s="251"/>
      <c r="R190" s="391"/>
      <c r="S190" s="250">
        <f>IF(U190+T190&gt;0,AVERAGE(T190:U190),0)</f>
        <v>0</v>
      </c>
      <c r="T190" s="251"/>
      <c r="U190" s="252"/>
      <c r="V190" s="1220" t="s">
        <v>35</v>
      </c>
      <c r="W190" s="1221" t="s">
        <v>35</v>
      </c>
      <c r="X190" s="1221" t="s">
        <v>35</v>
      </c>
      <c r="Y190" s="1222" t="s">
        <v>35</v>
      </c>
      <c r="Z190" s="1049" t="s">
        <v>35</v>
      </c>
      <c r="AA190" s="1050" t="s">
        <v>35</v>
      </c>
      <c r="AB190" s="1050" t="s">
        <v>35</v>
      </c>
      <c r="AC190" s="1051" t="s">
        <v>35</v>
      </c>
      <c r="AD190" s="1049" t="s">
        <v>35</v>
      </c>
      <c r="AE190" s="1050" t="s">
        <v>35</v>
      </c>
      <c r="AF190" s="1050" t="s">
        <v>35</v>
      </c>
      <c r="AG190" s="1051" t="s">
        <v>35</v>
      </c>
    </row>
    <row r="191" spans="1:33" s="270" customFormat="1" ht="16.5" outlineLevel="1" thickTop="1">
      <c r="A191" s="266"/>
      <c r="B191" s="267" t="s">
        <v>232</v>
      </c>
      <c r="C191" s="255">
        <v>2210</v>
      </c>
      <c r="D191" s="256" t="s">
        <v>233</v>
      </c>
      <c r="E191" s="268" t="s">
        <v>234</v>
      </c>
      <c r="F191" s="269" t="s">
        <v>79</v>
      </c>
      <c r="G191" s="234">
        <f>H191+I191</f>
        <v>198</v>
      </c>
      <c r="H191" s="235">
        <f>ROUND(H192*H193/1000,1)</f>
        <v>0</v>
      </c>
      <c r="I191" s="236">
        <f>ROUND(I192*I193/1000,1)</f>
        <v>198</v>
      </c>
      <c r="J191" s="234">
        <f>K191+L191</f>
        <v>0</v>
      </c>
      <c r="K191" s="235">
        <f>ROUND(K192*K193/1000,1)</f>
        <v>0</v>
      </c>
      <c r="L191" s="236">
        <f>ROUND(L192*L193/1000,1)</f>
        <v>0</v>
      </c>
      <c r="M191" s="234">
        <f>N191+O191</f>
        <v>0</v>
      </c>
      <c r="N191" s="235">
        <f>ROUND(N192*N193/1000,1)</f>
        <v>0</v>
      </c>
      <c r="O191" s="236">
        <f>ROUND(O192*O193/1000,1)</f>
        <v>0</v>
      </c>
      <c r="P191" s="234">
        <f>Q191+R191</f>
        <v>43.8</v>
      </c>
      <c r="Q191" s="235">
        <f>ROUND(Q192*Q193/1000,1)</f>
        <v>0</v>
      </c>
      <c r="R191" s="395">
        <f>ROUND(R192*R193/1000,1)</f>
        <v>43.8</v>
      </c>
      <c r="S191" s="234">
        <f>T191+U191</f>
        <v>0</v>
      </c>
      <c r="T191" s="235">
        <f>ROUND(T192*T193/1000,1)</f>
        <v>0</v>
      </c>
      <c r="U191" s="236">
        <f>ROUND(U192*U193/1000,1)</f>
        <v>0</v>
      </c>
      <c r="V191" s="1223" t="s">
        <v>35</v>
      </c>
      <c r="W191" s="1224" t="s">
        <v>35</v>
      </c>
      <c r="X191" s="1224" t="s">
        <v>35</v>
      </c>
      <c r="Y191" s="1225" t="s">
        <v>35</v>
      </c>
      <c r="Z191" s="395">
        <f>J191-G191</f>
        <v>-198</v>
      </c>
      <c r="AA191" s="235">
        <f>M191-G191</f>
        <v>-198</v>
      </c>
      <c r="AB191" s="235">
        <f>P191-G191</f>
        <v>-154.2</v>
      </c>
      <c r="AC191" s="1052">
        <f>S191-G191</f>
        <v>-198</v>
      </c>
      <c r="AD191" s="1053">
        <f>IF(G191&gt;0,ROUND((J191/G191),3),0)</f>
        <v>0</v>
      </c>
      <c r="AE191" s="1054">
        <f>IF(G191&gt;0,ROUND((M191/G191),3),0)</f>
        <v>0</v>
      </c>
      <c r="AF191" s="1054">
        <f>IF(G191&gt;0,ROUND((P191/G191),3),0)</f>
        <v>0.221</v>
      </c>
      <c r="AG191" s="1055">
        <f>IF(G191&gt;0,ROUND((S191/G191),3),0)</f>
        <v>0</v>
      </c>
    </row>
    <row r="192" spans="2:33" s="258" customFormat="1" ht="12" outlineLevel="1">
      <c r="B192" s="259"/>
      <c r="C192" s="262"/>
      <c r="D192" s="281" t="s">
        <v>233</v>
      </c>
      <c r="E192" s="261" t="s">
        <v>235</v>
      </c>
      <c r="F192" s="262" t="s">
        <v>236</v>
      </c>
      <c r="G192" s="243">
        <f>H192+I192</f>
        <v>9000</v>
      </c>
      <c r="H192" s="244"/>
      <c r="I192" s="245">
        <v>9000</v>
      </c>
      <c r="J192" s="243">
        <f>K192+L192</f>
        <v>0</v>
      </c>
      <c r="K192" s="244"/>
      <c r="L192" s="245"/>
      <c r="M192" s="243">
        <f>N192+O192</f>
        <v>0</v>
      </c>
      <c r="N192" s="244"/>
      <c r="O192" s="245"/>
      <c r="P192" s="243">
        <f>Q192+R192</f>
        <v>2000</v>
      </c>
      <c r="Q192" s="244"/>
      <c r="R192" s="377">
        <v>2000</v>
      </c>
      <c r="S192" s="243">
        <f>T192+U192</f>
        <v>0</v>
      </c>
      <c r="T192" s="244"/>
      <c r="U192" s="245"/>
      <c r="V192" s="1217" t="s">
        <v>35</v>
      </c>
      <c r="W192" s="1218" t="s">
        <v>35</v>
      </c>
      <c r="X192" s="1218" t="s">
        <v>35</v>
      </c>
      <c r="Y192" s="1219" t="s">
        <v>35</v>
      </c>
      <c r="Z192" s="1042" t="s">
        <v>35</v>
      </c>
      <c r="AA192" s="1043" t="s">
        <v>35</v>
      </c>
      <c r="AB192" s="1043" t="s">
        <v>35</v>
      </c>
      <c r="AC192" s="1044" t="s">
        <v>35</v>
      </c>
      <c r="AD192" s="1042" t="s">
        <v>35</v>
      </c>
      <c r="AE192" s="1043" t="s">
        <v>35</v>
      </c>
      <c r="AF192" s="1043" t="s">
        <v>35</v>
      </c>
      <c r="AG192" s="1044" t="s">
        <v>35</v>
      </c>
    </row>
    <row r="193" spans="2:33" s="258" customFormat="1" ht="12.75" outlineLevel="1" thickBot="1">
      <c r="B193" s="263"/>
      <c r="C193" s="265"/>
      <c r="D193" s="316" t="s">
        <v>233</v>
      </c>
      <c r="E193" s="264" t="s">
        <v>237</v>
      </c>
      <c r="F193" s="265" t="s">
        <v>122</v>
      </c>
      <c r="G193" s="250">
        <f>IF(I193+H193&gt;0,AVERAGE(H193:I193),0)</f>
        <v>22</v>
      </c>
      <c r="H193" s="251"/>
      <c r="I193" s="252">
        <v>22</v>
      </c>
      <c r="J193" s="250">
        <f>IF(L193+K193&gt;0,AVERAGE(K193:L193),0)</f>
        <v>0</v>
      </c>
      <c r="K193" s="251"/>
      <c r="L193" s="252"/>
      <c r="M193" s="250">
        <f>IF(O193+N193&gt;0,AVERAGE(N193:O193),0)</f>
        <v>0</v>
      </c>
      <c r="N193" s="251"/>
      <c r="O193" s="252"/>
      <c r="P193" s="250">
        <f>IF(R193+Q193&gt;0,AVERAGE(Q193:R193),0)</f>
        <v>21.9</v>
      </c>
      <c r="Q193" s="251"/>
      <c r="R193" s="391">
        <v>21.9</v>
      </c>
      <c r="S193" s="250">
        <f>IF(U193+T193&gt;0,AVERAGE(T193:U193),0)</f>
        <v>0</v>
      </c>
      <c r="T193" s="251"/>
      <c r="U193" s="252"/>
      <c r="V193" s="1220" t="s">
        <v>35</v>
      </c>
      <c r="W193" s="1221" t="s">
        <v>35</v>
      </c>
      <c r="X193" s="1221" t="s">
        <v>35</v>
      </c>
      <c r="Y193" s="1222" t="s">
        <v>35</v>
      </c>
      <c r="Z193" s="1049" t="s">
        <v>35</v>
      </c>
      <c r="AA193" s="1050" t="s">
        <v>35</v>
      </c>
      <c r="AB193" s="1050" t="s">
        <v>35</v>
      </c>
      <c r="AC193" s="1051" t="s">
        <v>35</v>
      </c>
      <c r="AD193" s="1049" t="s">
        <v>35</v>
      </c>
      <c r="AE193" s="1050" t="s">
        <v>35</v>
      </c>
      <c r="AF193" s="1050" t="s">
        <v>35</v>
      </c>
      <c r="AG193" s="1051" t="s">
        <v>35</v>
      </c>
    </row>
    <row r="194" spans="1:33" s="270" customFormat="1" ht="17.25" outlineLevel="1" thickBot="1" thickTop="1">
      <c r="A194" s="266"/>
      <c r="B194" s="332" t="s">
        <v>238</v>
      </c>
      <c r="C194" s="333">
        <v>2210</v>
      </c>
      <c r="D194" s="334"/>
      <c r="E194" s="335" t="s">
        <v>239</v>
      </c>
      <c r="F194" s="336" t="s">
        <v>79</v>
      </c>
      <c r="G194" s="287">
        <f aca="true" t="shared" si="51" ref="G194:U194">G195+G196+G197</f>
        <v>0</v>
      </c>
      <c r="H194" s="288">
        <f t="shared" si="51"/>
        <v>0</v>
      </c>
      <c r="I194" s="289">
        <f t="shared" si="51"/>
        <v>0</v>
      </c>
      <c r="J194" s="287">
        <f t="shared" si="51"/>
        <v>0</v>
      </c>
      <c r="K194" s="288">
        <f t="shared" si="51"/>
        <v>0</v>
      </c>
      <c r="L194" s="289">
        <f t="shared" si="51"/>
        <v>0</v>
      </c>
      <c r="M194" s="287">
        <f t="shared" si="51"/>
        <v>0</v>
      </c>
      <c r="N194" s="288">
        <f t="shared" si="51"/>
        <v>0</v>
      </c>
      <c r="O194" s="289">
        <f t="shared" si="51"/>
        <v>0</v>
      </c>
      <c r="P194" s="287">
        <f t="shared" si="51"/>
        <v>0</v>
      </c>
      <c r="Q194" s="288">
        <f t="shared" si="51"/>
        <v>0</v>
      </c>
      <c r="R194" s="394">
        <f t="shared" si="51"/>
        <v>0</v>
      </c>
      <c r="S194" s="287">
        <f t="shared" si="51"/>
        <v>0</v>
      </c>
      <c r="T194" s="288">
        <f t="shared" si="51"/>
        <v>0</v>
      </c>
      <c r="U194" s="289">
        <f t="shared" si="51"/>
        <v>0</v>
      </c>
      <c r="V194" s="1229" t="s">
        <v>35</v>
      </c>
      <c r="W194" s="1230" t="s">
        <v>35</v>
      </c>
      <c r="X194" s="1230" t="s">
        <v>35</v>
      </c>
      <c r="Y194" s="1231" t="s">
        <v>35</v>
      </c>
      <c r="Z194" s="372">
        <f aca="true" t="shared" si="52" ref="Z194:Z199">J194-G194</f>
        <v>0</v>
      </c>
      <c r="AA194" s="371">
        <f aca="true" t="shared" si="53" ref="AA194:AA199">M194-G194</f>
        <v>0</v>
      </c>
      <c r="AB194" s="371">
        <f aca="true" t="shared" si="54" ref="AB194:AB200">P194-G194</f>
        <v>0</v>
      </c>
      <c r="AC194" s="1066">
        <f aca="true" t="shared" si="55" ref="AC194:AC199">S194-G194</f>
        <v>0</v>
      </c>
      <c r="AD194" s="1067">
        <f aca="true" t="shared" si="56" ref="AD194:AD200">IF(G194&gt;0,ROUND((J194/G194),3),0)</f>
        <v>0</v>
      </c>
      <c r="AE194" s="1068">
        <f aca="true" t="shared" si="57" ref="AE194:AE200">IF(G194&gt;0,ROUND((M194/G194),3),0)</f>
        <v>0</v>
      </c>
      <c r="AF194" s="1068">
        <f aca="true" t="shared" si="58" ref="AF194:AF200">IF(G194&gt;0,ROUND((P194/G194),3),0)</f>
        <v>0</v>
      </c>
      <c r="AG194" s="1069">
        <f aca="true" t="shared" si="59" ref="AG194:AG199">IF(G194&gt;0,ROUND((S194/G194),3),0)</f>
        <v>0</v>
      </c>
    </row>
    <row r="195" spans="1:33" s="270" customFormat="1" ht="26.25" outlineLevel="1" thickTop="1">
      <c r="A195" s="266"/>
      <c r="B195" s="337" t="s">
        <v>240</v>
      </c>
      <c r="C195" s="338">
        <v>2210</v>
      </c>
      <c r="D195" s="339"/>
      <c r="E195" s="340" t="s">
        <v>241</v>
      </c>
      <c r="F195" s="341" t="s">
        <v>79</v>
      </c>
      <c r="G195" s="342">
        <f>H195+I195</f>
        <v>0</v>
      </c>
      <c r="H195" s="343"/>
      <c r="I195" s="344"/>
      <c r="J195" s="342">
        <f>K195+L195</f>
        <v>0</v>
      </c>
      <c r="K195" s="343"/>
      <c r="L195" s="344"/>
      <c r="M195" s="342">
        <f>N195+O195</f>
        <v>0</v>
      </c>
      <c r="N195" s="343"/>
      <c r="O195" s="344"/>
      <c r="P195" s="342">
        <f>Q195+R195</f>
        <v>0</v>
      </c>
      <c r="Q195" s="343"/>
      <c r="R195" s="434"/>
      <c r="S195" s="342">
        <f>T195+U195</f>
        <v>0</v>
      </c>
      <c r="T195" s="343"/>
      <c r="U195" s="344"/>
      <c r="V195" s="1223" t="s">
        <v>35</v>
      </c>
      <c r="W195" s="1224" t="s">
        <v>35</v>
      </c>
      <c r="X195" s="1224" t="s">
        <v>35</v>
      </c>
      <c r="Y195" s="1225" t="s">
        <v>35</v>
      </c>
      <c r="Z195" s="1082">
        <f t="shared" si="52"/>
        <v>0</v>
      </c>
      <c r="AA195" s="957">
        <f t="shared" si="53"/>
        <v>0</v>
      </c>
      <c r="AB195" s="957">
        <f t="shared" si="54"/>
        <v>0</v>
      </c>
      <c r="AC195" s="1083">
        <f t="shared" si="55"/>
        <v>0</v>
      </c>
      <c r="AD195" s="1084">
        <f t="shared" si="56"/>
        <v>0</v>
      </c>
      <c r="AE195" s="1085">
        <f t="shared" si="57"/>
        <v>0</v>
      </c>
      <c r="AF195" s="1085">
        <f t="shared" si="58"/>
        <v>0</v>
      </c>
      <c r="AG195" s="1086">
        <f t="shared" si="59"/>
        <v>0</v>
      </c>
    </row>
    <row r="196" spans="1:33" s="270" customFormat="1" ht="38.25" outlineLevel="1">
      <c r="A196" s="266"/>
      <c r="B196" s="267" t="s">
        <v>242</v>
      </c>
      <c r="C196" s="345">
        <v>2210</v>
      </c>
      <c r="D196" s="346"/>
      <c r="E196" s="293" t="s">
        <v>243</v>
      </c>
      <c r="F196" s="94" t="s">
        <v>79</v>
      </c>
      <c r="G196" s="304">
        <f>H196+I196</f>
        <v>0</v>
      </c>
      <c r="H196" s="347"/>
      <c r="I196" s="348"/>
      <c r="J196" s="304">
        <f>K196+L196</f>
        <v>0</v>
      </c>
      <c r="K196" s="347"/>
      <c r="L196" s="348"/>
      <c r="M196" s="304">
        <f>N196+O196</f>
        <v>0</v>
      </c>
      <c r="N196" s="347"/>
      <c r="O196" s="348"/>
      <c r="P196" s="304">
        <f>Q196+R196</f>
        <v>0</v>
      </c>
      <c r="Q196" s="347"/>
      <c r="R196" s="435"/>
      <c r="S196" s="304">
        <f>T196+U196</f>
        <v>0</v>
      </c>
      <c r="T196" s="347"/>
      <c r="U196" s="348"/>
      <c r="V196" s="1238" t="s">
        <v>35</v>
      </c>
      <c r="W196" s="1239" t="s">
        <v>35</v>
      </c>
      <c r="X196" s="1239" t="s">
        <v>35</v>
      </c>
      <c r="Y196" s="1240" t="s">
        <v>35</v>
      </c>
      <c r="Z196" s="381">
        <f t="shared" si="52"/>
        <v>0</v>
      </c>
      <c r="AA196" s="305">
        <f t="shared" si="53"/>
        <v>0</v>
      </c>
      <c r="AB196" s="305">
        <f t="shared" si="54"/>
        <v>0</v>
      </c>
      <c r="AC196" s="1073">
        <f t="shared" si="55"/>
        <v>0</v>
      </c>
      <c r="AD196" s="1074">
        <f t="shared" si="56"/>
        <v>0</v>
      </c>
      <c r="AE196" s="1075">
        <f t="shared" si="57"/>
        <v>0</v>
      </c>
      <c r="AF196" s="1075">
        <f t="shared" si="58"/>
        <v>0</v>
      </c>
      <c r="AG196" s="1076">
        <f t="shared" si="59"/>
        <v>0</v>
      </c>
    </row>
    <row r="197" spans="1:33" s="270" customFormat="1" ht="25.5" outlineLevel="1" thickBot="1">
      <c r="A197" s="266"/>
      <c r="B197" s="349" t="s">
        <v>244</v>
      </c>
      <c r="C197" s="350">
        <v>2210</v>
      </c>
      <c r="D197" s="351"/>
      <c r="E197" s="352" t="s">
        <v>245</v>
      </c>
      <c r="F197" s="272" t="s">
        <v>79</v>
      </c>
      <c r="G197" s="353">
        <f>H197+I197</f>
        <v>0</v>
      </c>
      <c r="H197" s="354"/>
      <c r="I197" s="355"/>
      <c r="J197" s="353">
        <f>K197+L197</f>
        <v>0</v>
      </c>
      <c r="K197" s="354"/>
      <c r="L197" s="355"/>
      <c r="M197" s="353">
        <f>N197+O197</f>
        <v>0</v>
      </c>
      <c r="N197" s="354"/>
      <c r="O197" s="355"/>
      <c r="P197" s="353">
        <f>Q197+R197</f>
        <v>0</v>
      </c>
      <c r="Q197" s="354"/>
      <c r="R197" s="437"/>
      <c r="S197" s="353">
        <f>T197+U197</f>
        <v>0</v>
      </c>
      <c r="T197" s="354"/>
      <c r="U197" s="355"/>
      <c r="V197" s="1226" t="s">
        <v>35</v>
      </c>
      <c r="W197" s="1227" t="s">
        <v>35</v>
      </c>
      <c r="X197" s="1227" t="s">
        <v>35</v>
      </c>
      <c r="Y197" s="1228" t="s">
        <v>35</v>
      </c>
      <c r="Z197" s="1033">
        <f t="shared" si="52"/>
        <v>0</v>
      </c>
      <c r="AA197" s="984">
        <f t="shared" si="53"/>
        <v>0</v>
      </c>
      <c r="AB197" s="984">
        <f t="shared" si="54"/>
        <v>0</v>
      </c>
      <c r="AC197" s="1045">
        <f t="shared" si="55"/>
        <v>0</v>
      </c>
      <c r="AD197" s="1046">
        <f t="shared" si="56"/>
        <v>0</v>
      </c>
      <c r="AE197" s="1047">
        <f t="shared" si="57"/>
        <v>0</v>
      </c>
      <c r="AF197" s="1047">
        <f t="shared" si="58"/>
        <v>0</v>
      </c>
      <c r="AG197" s="1048">
        <f t="shared" si="59"/>
        <v>0</v>
      </c>
    </row>
    <row r="198" spans="2:33" s="270" customFormat="1" ht="26.25" outlineLevel="1" thickBot="1" thickTop="1">
      <c r="B198" s="271" t="s">
        <v>246</v>
      </c>
      <c r="C198" s="275">
        <v>2210</v>
      </c>
      <c r="D198" s="329"/>
      <c r="E198" s="274" t="s">
        <v>247</v>
      </c>
      <c r="F198" s="275" t="s">
        <v>79</v>
      </c>
      <c r="G198" s="276">
        <f>H198+I198</f>
        <v>0</v>
      </c>
      <c r="H198" s="277"/>
      <c r="I198" s="278"/>
      <c r="J198" s="276">
        <f>K198+L198</f>
        <v>0</v>
      </c>
      <c r="K198" s="277"/>
      <c r="L198" s="278"/>
      <c r="M198" s="276">
        <f>N198+O198</f>
        <v>0</v>
      </c>
      <c r="N198" s="277"/>
      <c r="O198" s="278"/>
      <c r="P198" s="276">
        <f>Q198+R198</f>
        <v>0</v>
      </c>
      <c r="Q198" s="277"/>
      <c r="R198" s="429"/>
      <c r="S198" s="276">
        <f>T198+U198</f>
        <v>0</v>
      </c>
      <c r="T198" s="277"/>
      <c r="U198" s="278"/>
      <c r="V198" s="1229" t="s">
        <v>35</v>
      </c>
      <c r="W198" s="1230" t="s">
        <v>35</v>
      </c>
      <c r="X198" s="1230" t="s">
        <v>35</v>
      </c>
      <c r="Y198" s="1231" t="s">
        <v>35</v>
      </c>
      <c r="Z198" s="372">
        <f t="shared" si="52"/>
        <v>0</v>
      </c>
      <c r="AA198" s="371">
        <f t="shared" si="53"/>
        <v>0</v>
      </c>
      <c r="AB198" s="371">
        <f t="shared" si="54"/>
        <v>0</v>
      </c>
      <c r="AC198" s="1066">
        <f t="shared" si="55"/>
        <v>0</v>
      </c>
      <c r="AD198" s="1067">
        <f t="shared" si="56"/>
        <v>0</v>
      </c>
      <c r="AE198" s="1068">
        <f t="shared" si="57"/>
        <v>0</v>
      </c>
      <c r="AF198" s="1068">
        <f t="shared" si="58"/>
        <v>0</v>
      </c>
      <c r="AG198" s="1069">
        <f t="shared" si="59"/>
        <v>0</v>
      </c>
    </row>
    <row r="199" spans="2:33" s="270" customFormat="1" ht="27" outlineLevel="1" thickBot="1" thickTop="1">
      <c r="B199" s="356" t="s">
        <v>248</v>
      </c>
      <c r="C199" s="357">
        <v>2210</v>
      </c>
      <c r="D199" s="358"/>
      <c r="E199" s="359" t="s">
        <v>249</v>
      </c>
      <c r="F199" s="357" t="s">
        <v>79</v>
      </c>
      <c r="G199" s="360">
        <f>H199+I199</f>
        <v>0</v>
      </c>
      <c r="H199" s="361"/>
      <c r="I199" s="362"/>
      <c r="J199" s="360">
        <f>K199+L199</f>
        <v>0</v>
      </c>
      <c r="K199" s="361"/>
      <c r="L199" s="362"/>
      <c r="M199" s="360">
        <f>N199+O199</f>
        <v>0</v>
      </c>
      <c r="N199" s="361"/>
      <c r="O199" s="362"/>
      <c r="P199" s="360">
        <f>Q199+R199</f>
        <v>0</v>
      </c>
      <c r="Q199" s="361"/>
      <c r="R199" s="438"/>
      <c r="S199" s="360">
        <f>T199+U199</f>
        <v>0</v>
      </c>
      <c r="T199" s="361"/>
      <c r="U199" s="362"/>
      <c r="V199" s="1223" t="s">
        <v>35</v>
      </c>
      <c r="W199" s="1224" t="s">
        <v>35</v>
      </c>
      <c r="X199" s="1224" t="s">
        <v>35</v>
      </c>
      <c r="Y199" s="1225" t="s">
        <v>35</v>
      </c>
      <c r="Z199" s="395">
        <f t="shared" si="52"/>
        <v>0</v>
      </c>
      <c r="AA199" s="235">
        <f t="shared" si="53"/>
        <v>0</v>
      </c>
      <c r="AB199" s="235">
        <f t="shared" si="54"/>
        <v>0</v>
      </c>
      <c r="AC199" s="1052">
        <f t="shared" si="55"/>
        <v>0</v>
      </c>
      <c r="AD199" s="1053">
        <f t="shared" si="56"/>
        <v>0</v>
      </c>
      <c r="AE199" s="1054">
        <f t="shared" si="57"/>
        <v>0</v>
      </c>
      <c r="AF199" s="1054">
        <f t="shared" si="58"/>
        <v>0</v>
      </c>
      <c r="AG199" s="1055">
        <f t="shared" si="59"/>
        <v>0</v>
      </c>
    </row>
    <row r="200" spans="1:33" s="191" customFormat="1" ht="19.5" thickBot="1">
      <c r="A200" s="182"/>
      <c r="B200" s="212" t="s">
        <v>250</v>
      </c>
      <c r="C200" s="363" t="s">
        <v>251</v>
      </c>
      <c r="D200" s="214"/>
      <c r="E200" s="364" t="s">
        <v>252</v>
      </c>
      <c r="F200" s="226" t="s">
        <v>79</v>
      </c>
      <c r="G200" s="227">
        <f aca="true" t="shared" si="60" ref="G200:U200">G201+G202+G215+G246+G250+G251+G252+G253+G256+G259+G262+G266+G269+G272+G275+G276+G277+G307+G310+G311+G312+G321+G322</f>
        <v>18930.4</v>
      </c>
      <c r="H200" s="228">
        <f t="shared" si="60"/>
        <v>0</v>
      </c>
      <c r="I200" s="229">
        <f t="shared" si="60"/>
        <v>18930.4</v>
      </c>
      <c r="J200" s="227">
        <f t="shared" si="60"/>
        <v>943.8000000000001</v>
      </c>
      <c r="K200" s="228">
        <f t="shared" si="60"/>
        <v>0</v>
      </c>
      <c r="L200" s="229">
        <f t="shared" si="60"/>
        <v>943.8000000000001</v>
      </c>
      <c r="M200" s="227">
        <f t="shared" si="60"/>
        <v>3429.1000000000004</v>
      </c>
      <c r="N200" s="228">
        <f t="shared" si="60"/>
        <v>0</v>
      </c>
      <c r="O200" s="229">
        <f t="shared" si="60"/>
        <v>3429.1000000000004</v>
      </c>
      <c r="P200" s="227">
        <f t="shared" si="60"/>
        <v>13520.300000000001</v>
      </c>
      <c r="Q200" s="228">
        <f t="shared" si="60"/>
        <v>0</v>
      </c>
      <c r="R200" s="466">
        <f t="shared" si="60"/>
        <v>13520.300000000001</v>
      </c>
      <c r="S200" s="227">
        <f t="shared" si="60"/>
        <v>0</v>
      </c>
      <c r="T200" s="228">
        <f t="shared" si="60"/>
        <v>0</v>
      </c>
      <c r="U200" s="229">
        <f t="shared" si="60"/>
        <v>0</v>
      </c>
      <c r="V200" s="1212" t="s">
        <v>35</v>
      </c>
      <c r="W200" s="1197" t="s">
        <v>35</v>
      </c>
      <c r="X200" s="1197" t="s">
        <v>35</v>
      </c>
      <c r="Y200" s="1213" t="s">
        <v>35</v>
      </c>
      <c r="Z200" s="951">
        <f>J200-G200</f>
        <v>-17986.600000000002</v>
      </c>
      <c r="AA200" s="952">
        <f>M200-G200</f>
        <v>-15501.300000000001</v>
      </c>
      <c r="AB200" s="952">
        <f t="shared" si="54"/>
        <v>-5410.1</v>
      </c>
      <c r="AC200" s="953">
        <f>S200-G200</f>
        <v>-18930.4</v>
      </c>
      <c r="AD200" s="954">
        <f t="shared" si="56"/>
        <v>0.05</v>
      </c>
      <c r="AE200" s="955">
        <f t="shared" si="57"/>
        <v>0.181</v>
      </c>
      <c r="AF200" s="955">
        <f t="shared" si="58"/>
        <v>0.714</v>
      </c>
      <c r="AG200" s="956">
        <f>IF(G200&gt;0,ROUND((S200/G200),3),0)</f>
        <v>0</v>
      </c>
    </row>
    <row r="201" spans="2:33" s="270" customFormat="1" ht="37.5" outlineLevel="1" thickBot="1">
      <c r="B201" s="267" t="s">
        <v>253</v>
      </c>
      <c r="C201" s="365">
        <v>2240</v>
      </c>
      <c r="D201" s="366" t="s">
        <v>254</v>
      </c>
      <c r="E201" s="268" t="s">
        <v>255</v>
      </c>
      <c r="F201" s="269" t="s">
        <v>79</v>
      </c>
      <c r="G201" s="353">
        <f>H201+I201</f>
        <v>2240.6</v>
      </c>
      <c r="H201" s="354"/>
      <c r="I201" s="355">
        <v>2240.6</v>
      </c>
      <c r="J201" s="353">
        <f>K201+L201</f>
        <v>480.2</v>
      </c>
      <c r="K201" s="354"/>
      <c r="L201" s="355">
        <v>480.2</v>
      </c>
      <c r="M201" s="353">
        <f>N201+O201</f>
        <v>1640.9</v>
      </c>
      <c r="N201" s="354"/>
      <c r="O201" s="355">
        <v>1640.9</v>
      </c>
      <c r="P201" s="353">
        <f>Q201+R201</f>
        <v>2269.3</v>
      </c>
      <c r="Q201" s="354"/>
      <c r="R201" s="437">
        <v>2269.3</v>
      </c>
      <c r="S201" s="353">
        <f>T201+U201</f>
        <v>0</v>
      </c>
      <c r="T201" s="354"/>
      <c r="U201" s="355"/>
      <c r="V201" s="1226" t="s">
        <v>35</v>
      </c>
      <c r="W201" s="1227" t="s">
        <v>35</v>
      </c>
      <c r="X201" s="1227" t="s">
        <v>35</v>
      </c>
      <c r="Y201" s="1228" t="s">
        <v>35</v>
      </c>
      <c r="Z201" s="1033">
        <f>J201-G201</f>
        <v>-1760.3999999999999</v>
      </c>
      <c r="AA201" s="984">
        <f>M201-G201</f>
        <v>-599.6999999999998</v>
      </c>
      <c r="AB201" s="984">
        <f>P201-G201</f>
        <v>28.700000000000273</v>
      </c>
      <c r="AC201" s="1045">
        <f>S201-G201</f>
        <v>-2240.6</v>
      </c>
      <c r="AD201" s="1046">
        <f>IF(G201&gt;0,ROUND((J201/G201),3),0)</f>
        <v>0.214</v>
      </c>
      <c r="AE201" s="1047">
        <f>IF(G201&gt;0,ROUND((M201/G201),3),0)</f>
        <v>0.732</v>
      </c>
      <c r="AF201" s="1047">
        <f>IF(G201&gt;0,ROUND((P201/G201),3),0)</f>
        <v>1.013</v>
      </c>
      <c r="AG201" s="1048">
        <f>IF(G201&gt;0,ROUND((S201/G201),3),0)</f>
        <v>0</v>
      </c>
    </row>
    <row r="202" spans="2:33" s="23" customFormat="1" ht="38.25" outlineLevel="1" thickBot="1" thickTop="1">
      <c r="B202" s="367" t="s">
        <v>256</v>
      </c>
      <c r="C202" s="333">
        <v>2240</v>
      </c>
      <c r="D202" s="334" t="s">
        <v>117</v>
      </c>
      <c r="E202" s="368" t="s">
        <v>257</v>
      </c>
      <c r="F202" s="369" t="s">
        <v>79</v>
      </c>
      <c r="G202" s="370">
        <f aca="true" t="shared" si="61" ref="G202:U202">G203+G207+G211</f>
        <v>0</v>
      </c>
      <c r="H202" s="371">
        <f t="shared" si="61"/>
        <v>0</v>
      </c>
      <c r="I202" s="372">
        <f t="shared" si="61"/>
        <v>0</v>
      </c>
      <c r="J202" s="370">
        <f t="shared" si="61"/>
        <v>0</v>
      </c>
      <c r="K202" s="371">
        <f t="shared" si="61"/>
        <v>0</v>
      </c>
      <c r="L202" s="372">
        <f t="shared" si="61"/>
        <v>0</v>
      </c>
      <c r="M202" s="370">
        <f t="shared" si="61"/>
        <v>0</v>
      </c>
      <c r="N202" s="371">
        <f t="shared" si="61"/>
        <v>0</v>
      </c>
      <c r="O202" s="372">
        <f t="shared" si="61"/>
        <v>0</v>
      </c>
      <c r="P202" s="370">
        <f t="shared" si="61"/>
        <v>0</v>
      </c>
      <c r="Q202" s="371">
        <f t="shared" si="61"/>
        <v>0</v>
      </c>
      <c r="R202" s="372">
        <f t="shared" si="61"/>
        <v>0</v>
      </c>
      <c r="S202" s="370">
        <f t="shared" si="61"/>
        <v>0</v>
      </c>
      <c r="T202" s="371">
        <f t="shared" si="61"/>
        <v>0</v>
      </c>
      <c r="U202" s="982">
        <f t="shared" si="61"/>
        <v>0</v>
      </c>
      <c r="V202" s="1226" t="s">
        <v>35</v>
      </c>
      <c r="W202" s="1227" t="s">
        <v>35</v>
      </c>
      <c r="X202" s="1227" t="s">
        <v>35</v>
      </c>
      <c r="Y202" s="1228" t="s">
        <v>35</v>
      </c>
      <c r="Z202" s="1033">
        <f>J202-G202</f>
        <v>0</v>
      </c>
      <c r="AA202" s="984">
        <f>M202-G202</f>
        <v>0</v>
      </c>
      <c r="AB202" s="984">
        <f>P202-G202</f>
        <v>0</v>
      </c>
      <c r="AC202" s="1045">
        <f>S202-G202</f>
        <v>0</v>
      </c>
      <c r="AD202" s="1046">
        <f>IF(G202&gt;0,ROUND((J202/G202),3),0)</f>
        <v>0</v>
      </c>
      <c r="AE202" s="1047">
        <f>IF(G202&gt;0,ROUND((M202/G202),3),0)</f>
        <v>0</v>
      </c>
      <c r="AF202" s="1047">
        <f>IF(G202&gt;0,ROUND((P202/G202),3),0)</f>
        <v>0</v>
      </c>
      <c r="AG202" s="1048">
        <f>IF(G202&gt;0,ROUND((S202/G202),3),0)</f>
        <v>0</v>
      </c>
    </row>
    <row r="203" spans="2:33" s="23" customFormat="1" ht="26.25" outlineLevel="1" thickTop="1">
      <c r="B203" s="290" t="s">
        <v>258</v>
      </c>
      <c r="C203" s="365">
        <v>2240</v>
      </c>
      <c r="D203" s="373" t="s">
        <v>117</v>
      </c>
      <c r="E203" s="325" t="s">
        <v>654</v>
      </c>
      <c r="F203" s="232" t="s">
        <v>79</v>
      </c>
      <c r="G203" s="234">
        <f>H203+I203</f>
        <v>0</v>
      </c>
      <c r="H203" s="235">
        <f>ROUND(H205*40%*H206/1000,1)</f>
        <v>0</v>
      </c>
      <c r="I203" s="235">
        <f>ROUND(I205*40%*I206/1000,1)</f>
        <v>0</v>
      </c>
      <c r="J203" s="234">
        <f>K203+L203</f>
        <v>0</v>
      </c>
      <c r="K203" s="235">
        <f>ROUND(K205*40%*K206/1000,1)</f>
        <v>0</v>
      </c>
      <c r="L203" s="235">
        <f>ROUND(L205*40%*L206/1000,1)</f>
        <v>0</v>
      </c>
      <c r="M203" s="234">
        <f>N203+O203</f>
        <v>0</v>
      </c>
      <c r="N203" s="235">
        <f>ROUND(N205*40%*N206/1000,1)</f>
        <v>0</v>
      </c>
      <c r="O203" s="235">
        <f>ROUND(O205*40%*O206/1000,1)</f>
        <v>0</v>
      </c>
      <c r="P203" s="234">
        <f>Q203+R203</f>
        <v>0</v>
      </c>
      <c r="Q203" s="235">
        <f>ROUND(Q205*40%*Q206/1000,1)</f>
        <v>0</v>
      </c>
      <c r="R203" s="395">
        <f>ROUND(R205*40%*R206/1000,1)</f>
        <v>0</v>
      </c>
      <c r="S203" s="234">
        <f>T203+U203</f>
        <v>0</v>
      </c>
      <c r="T203" s="235">
        <f>ROUND(T205*40%*T206/1000,1)</f>
        <v>0</v>
      </c>
      <c r="U203" s="236">
        <f>ROUND(U205*40%*U206/1000,1)</f>
        <v>0</v>
      </c>
      <c r="V203" s="1223" t="s">
        <v>35</v>
      </c>
      <c r="W203" s="1224" t="s">
        <v>35</v>
      </c>
      <c r="X203" s="1224" t="s">
        <v>35</v>
      </c>
      <c r="Y203" s="1225" t="s">
        <v>35</v>
      </c>
      <c r="Z203" s="395">
        <f>J203-G203</f>
        <v>0</v>
      </c>
      <c r="AA203" s="235">
        <f>M203-G203</f>
        <v>0</v>
      </c>
      <c r="AB203" s="235">
        <f>P203-G203</f>
        <v>0</v>
      </c>
      <c r="AC203" s="1052">
        <f>S203-G203</f>
        <v>0</v>
      </c>
      <c r="AD203" s="1053">
        <f>IF(G203&gt;0,ROUND((J203/G203),3),0)</f>
        <v>0</v>
      </c>
      <c r="AE203" s="1054">
        <f>IF(G203&gt;0,ROUND((M203/G203),3),0)</f>
        <v>0</v>
      </c>
      <c r="AF203" s="1054">
        <f>IF(G203&gt;0,ROUND((P203/G203),3),0)</f>
        <v>0</v>
      </c>
      <c r="AG203" s="1055">
        <f>IF(G203&gt;0,ROUND((S203/G203),3),0)</f>
        <v>0</v>
      </c>
    </row>
    <row r="204" spans="2:33" s="374" customFormat="1" ht="12" outlineLevel="1">
      <c r="B204" s="239"/>
      <c r="C204" s="375"/>
      <c r="D204" s="376"/>
      <c r="E204" s="242" t="s">
        <v>259</v>
      </c>
      <c r="F204" s="240" t="s">
        <v>37</v>
      </c>
      <c r="G204" s="243">
        <f>H204+I204</f>
        <v>0</v>
      </c>
      <c r="H204" s="244"/>
      <c r="I204" s="377"/>
      <c r="J204" s="243">
        <f>K204+L204</f>
        <v>0</v>
      </c>
      <c r="K204" s="244"/>
      <c r="L204" s="377"/>
      <c r="M204" s="243">
        <f>N204+O204</f>
        <v>0</v>
      </c>
      <c r="N204" s="244"/>
      <c r="O204" s="377"/>
      <c r="P204" s="243">
        <f>Q204+R204</f>
        <v>0</v>
      </c>
      <c r="Q204" s="244"/>
      <c r="R204" s="377"/>
      <c r="S204" s="243">
        <f>T204+U204</f>
        <v>0</v>
      </c>
      <c r="T204" s="244"/>
      <c r="U204" s="245"/>
      <c r="V204" s="1217" t="s">
        <v>35</v>
      </c>
      <c r="W204" s="1218" t="s">
        <v>35</v>
      </c>
      <c r="X204" s="1218" t="s">
        <v>35</v>
      </c>
      <c r="Y204" s="1219" t="s">
        <v>35</v>
      </c>
      <c r="Z204" s="1042" t="s">
        <v>35</v>
      </c>
      <c r="AA204" s="1043" t="s">
        <v>35</v>
      </c>
      <c r="AB204" s="1043" t="s">
        <v>35</v>
      </c>
      <c r="AC204" s="1044" t="s">
        <v>35</v>
      </c>
      <c r="AD204" s="1042" t="s">
        <v>35</v>
      </c>
      <c r="AE204" s="1043" t="s">
        <v>35</v>
      </c>
      <c r="AF204" s="1043" t="s">
        <v>35</v>
      </c>
      <c r="AG204" s="1044" t="s">
        <v>35</v>
      </c>
    </row>
    <row r="205" spans="2:33" s="374" customFormat="1" ht="12" outlineLevel="1">
      <c r="B205" s="239"/>
      <c r="C205" s="375"/>
      <c r="D205" s="376"/>
      <c r="E205" s="242" t="s">
        <v>260</v>
      </c>
      <c r="F205" s="240" t="s">
        <v>261</v>
      </c>
      <c r="G205" s="243">
        <f>H205+I205</f>
        <v>0</v>
      </c>
      <c r="H205" s="244"/>
      <c r="I205" s="377"/>
      <c r="J205" s="243">
        <f>K205+L205</f>
        <v>0</v>
      </c>
      <c r="K205" s="244"/>
      <c r="L205" s="377"/>
      <c r="M205" s="243">
        <f>N205+O205</f>
        <v>0</v>
      </c>
      <c r="N205" s="244"/>
      <c r="O205" s="377"/>
      <c r="P205" s="243">
        <f>Q205+R205</f>
        <v>0</v>
      </c>
      <c r="Q205" s="244"/>
      <c r="R205" s="377"/>
      <c r="S205" s="243">
        <f>T205+U205</f>
        <v>0</v>
      </c>
      <c r="T205" s="244"/>
      <c r="U205" s="245"/>
      <c r="V205" s="1232" t="s">
        <v>35</v>
      </c>
      <c r="W205" s="1233" t="s">
        <v>35</v>
      </c>
      <c r="X205" s="1233" t="s">
        <v>35</v>
      </c>
      <c r="Y205" s="1234" t="s">
        <v>35</v>
      </c>
      <c r="Z205" s="1070" t="s">
        <v>35</v>
      </c>
      <c r="AA205" s="1071" t="s">
        <v>35</v>
      </c>
      <c r="AB205" s="1071" t="s">
        <v>35</v>
      </c>
      <c r="AC205" s="1072" t="s">
        <v>35</v>
      </c>
      <c r="AD205" s="1070" t="s">
        <v>35</v>
      </c>
      <c r="AE205" s="1071" t="s">
        <v>35</v>
      </c>
      <c r="AF205" s="1071" t="s">
        <v>35</v>
      </c>
      <c r="AG205" s="1072" t="s">
        <v>35</v>
      </c>
    </row>
    <row r="206" spans="2:33" s="374" customFormat="1" ht="12" outlineLevel="1">
      <c r="B206" s="239"/>
      <c r="C206" s="375"/>
      <c r="D206" s="376"/>
      <c r="E206" s="242" t="s">
        <v>262</v>
      </c>
      <c r="F206" s="378" t="s">
        <v>122</v>
      </c>
      <c r="G206" s="308">
        <f>IF(I206+H206&gt;0,AVERAGE(H206:I206),0)</f>
        <v>0</v>
      </c>
      <c r="H206" s="309"/>
      <c r="I206" s="379"/>
      <c r="J206" s="308">
        <f>IF(L206+K206&gt;0,AVERAGE(K206:L206),0)</f>
        <v>0</v>
      </c>
      <c r="K206" s="309"/>
      <c r="L206" s="379"/>
      <c r="M206" s="308">
        <f>IF(O206+N206&gt;0,AVERAGE(N206:O206),0)</f>
        <v>0</v>
      </c>
      <c r="N206" s="309"/>
      <c r="O206" s="379"/>
      <c r="P206" s="308">
        <f>IF(R206+Q206&gt;0,AVERAGE(Q206:R206),0)</f>
        <v>0</v>
      </c>
      <c r="Q206" s="309"/>
      <c r="R206" s="379"/>
      <c r="S206" s="308">
        <f>IF(U206+T206&gt;0,AVERAGE(T206:U206),0)</f>
        <v>0</v>
      </c>
      <c r="T206" s="309"/>
      <c r="U206" s="310"/>
      <c r="V206" s="1217" t="s">
        <v>35</v>
      </c>
      <c r="W206" s="1218" t="s">
        <v>35</v>
      </c>
      <c r="X206" s="1218" t="s">
        <v>35</v>
      </c>
      <c r="Y206" s="1219" t="s">
        <v>35</v>
      </c>
      <c r="Z206" s="1042" t="s">
        <v>35</v>
      </c>
      <c r="AA206" s="1043" t="s">
        <v>35</v>
      </c>
      <c r="AB206" s="1043" t="s">
        <v>35</v>
      </c>
      <c r="AC206" s="1044" t="s">
        <v>35</v>
      </c>
      <c r="AD206" s="1042" t="s">
        <v>35</v>
      </c>
      <c r="AE206" s="1043" t="s">
        <v>35</v>
      </c>
      <c r="AF206" s="1043" t="s">
        <v>35</v>
      </c>
      <c r="AG206" s="1044" t="s">
        <v>35</v>
      </c>
    </row>
    <row r="207" spans="2:33" s="23" customFormat="1" ht="38.25" outlineLevel="1">
      <c r="B207" s="290" t="s">
        <v>263</v>
      </c>
      <c r="C207" s="365">
        <v>2240</v>
      </c>
      <c r="D207" s="373" t="s">
        <v>117</v>
      </c>
      <c r="E207" s="293" t="s">
        <v>655</v>
      </c>
      <c r="F207" s="380" t="s">
        <v>79</v>
      </c>
      <c r="G207" s="304">
        <f>H207+I207</f>
        <v>0</v>
      </c>
      <c r="H207" s="305">
        <f>ROUND(H209*2.5%*H210/1000,1)</f>
        <v>0</v>
      </c>
      <c r="I207" s="306">
        <f>ROUND(I209*2.5%*I210/1000,1)</f>
        <v>0</v>
      </c>
      <c r="J207" s="304">
        <f>K207+L207</f>
        <v>0</v>
      </c>
      <c r="K207" s="305">
        <f>ROUND(K209*2.5%*K210/1000,1)</f>
        <v>0</v>
      </c>
      <c r="L207" s="306">
        <f>ROUND(L209*2.5%*L210/1000,1)</f>
        <v>0</v>
      </c>
      <c r="M207" s="304">
        <f>N207+O207</f>
        <v>0</v>
      </c>
      <c r="N207" s="305">
        <f>ROUND(N209*2.5%*N210/1000,1)</f>
        <v>0</v>
      </c>
      <c r="O207" s="306">
        <f>ROUND(O209*2.5%*O210/1000,1)</f>
        <v>0</v>
      </c>
      <c r="P207" s="304">
        <f>Q207+R207</f>
        <v>0</v>
      </c>
      <c r="Q207" s="305">
        <f>ROUND(Q209*2.5%*Q210/1000,1)</f>
        <v>0</v>
      </c>
      <c r="R207" s="381">
        <f>ROUND(R209*2.5%*R210/1000,1)</f>
        <v>0</v>
      </c>
      <c r="S207" s="304">
        <f>T207+U207</f>
        <v>0</v>
      </c>
      <c r="T207" s="305">
        <f>ROUND(T209*2.5%*T210/1000,1)</f>
        <v>0</v>
      </c>
      <c r="U207" s="306">
        <f>ROUND(U209*2.5%*U210/1000,1)</f>
        <v>0</v>
      </c>
      <c r="V207" s="1235" t="s">
        <v>35</v>
      </c>
      <c r="W207" s="1236" t="s">
        <v>35</v>
      </c>
      <c r="X207" s="1236" t="s">
        <v>35</v>
      </c>
      <c r="Y207" s="1237" t="s">
        <v>35</v>
      </c>
      <c r="Z207" s="381">
        <f>J207-G207</f>
        <v>0</v>
      </c>
      <c r="AA207" s="305">
        <f>M207-G207</f>
        <v>0</v>
      </c>
      <c r="AB207" s="305">
        <f>P207-G207</f>
        <v>0</v>
      </c>
      <c r="AC207" s="1073">
        <f>S207-G207</f>
        <v>0</v>
      </c>
      <c r="AD207" s="1074">
        <f>IF(G207&gt;0,ROUND((J207/G207),3),0)</f>
        <v>0</v>
      </c>
      <c r="AE207" s="1075">
        <f>IF(G207&gt;0,ROUND((M207/G207),3),0)</f>
        <v>0</v>
      </c>
      <c r="AF207" s="1075">
        <f>IF(G207&gt;0,ROUND((P207/G207),3),0)</f>
        <v>0</v>
      </c>
      <c r="AG207" s="1076">
        <f>IF(G207&gt;0,ROUND((S207/G207),3),0)</f>
        <v>0</v>
      </c>
    </row>
    <row r="208" spans="2:33" s="374" customFormat="1" ht="12" outlineLevel="1">
      <c r="B208" s="239"/>
      <c r="C208" s="375"/>
      <c r="D208" s="376"/>
      <c r="E208" s="242" t="s">
        <v>259</v>
      </c>
      <c r="F208" s="240" t="s">
        <v>37</v>
      </c>
      <c r="G208" s="243">
        <f>H208+I208</f>
        <v>0</v>
      </c>
      <c r="H208" s="244"/>
      <c r="I208" s="245"/>
      <c r="J208" s="243">
        <f>K208+L208</f>
        <v>0</v>
      </c>
      <c r="K208" s="244"/>
      <c r="L208" s="245"/>
      <c r="M208" s="243">
        <f>N208+O208</f>
        <v>0</v>
      </c>
      <c r="N208" s="244"/>
      <c r="O208" s="245"/>
      <c r="P208" s="243">
        <f>Q208+R208</f>
        <v>0</v>
      </c>
      <c r="Q208" s="244"/>
      <c r="R208" s="377"/>
      <c r="S208" s="243">
        <f>T208+U208</f>
        <v>0</v>
      </c>
      <c r="T208" s="244"/>
      <c r="U208" s="245"/>
      <c r="V208" s="1217" t="s">
        <v>35</v>
      </c>
      <c r="W208" s="1218" t="s">
        <v>35</v>
      </c>
      <c r="X208" s="1218" t="s">
        <v>35</v>
      </c>
      <c r="Y208" s="1219" t="s">
        <v>35</v>
      </c>
      <c r="Z208" s="1042" t="s">
        <v>35</v>
      </c>
      <c r="AA208" s="1043" t="s">
        <v>35</v>
      </c>
      <c r="AB208" s="1043" t="s">
        <v>35</v>
      </c>
      <c r="AC208" s="1044" t="s">
        <v>35</v>
      </c>
      <c r="AD208" s="1042" t="s">
        <v>35</v>
      </c>
      <c r="AE208" s="1043" t="s">
        <v>35</v>
      </c>
      <c r="AF208" s="1043" t="s">
        <v>35</v>
      </c>
      <c r="AG208" s="1044" t="s">
        <v>35</v>
      </c>
    </row>
    <row r="209" spans="2:33" s="374" customFormat="1" ht="12" outlineLevel="1">
      <c r="B209" s="239"/>
      <c r="C209" s="375"/>
      <c r="D209" s="376"/>
      <c r="E209" s="242" t="s">
        <v>260</v>
      </c>
      <c r="F209" s="240" t="s">
        <v>261</v>
      </c>
      <c r="G209" s="243">
        <f>H209+I209</f>
        <v>0</v>
      </c>
      <c r="H209" s="244"/>
      <c r="I209" s="245"/>
      <c r="J209" s="243">
        <f>K209+L209</f>
        <v>0</v>
      </c>
      <c r="K209" s="244"/>
      <c r="L209" s="245"/>
      <c r="M209" s="243">
        <f>N209+O209</f>
        <v>0</v>
      </c>
      <c r="N209" s="244"/>
      <c r="O209" s="245"/>
      <c r="P209" s="243">
        <f>Q209+R209</f>
        <v>0</v>
      </c>
      <c r="Q209" s="244"/>
      <c r="R209" s="377"/>
      <c r="S209" s="243">
        <f>T209+U209</f>
        <v>0</v>
      </c>
      <c r="T209" s="244"/>
      <c r="U209" s="245"/>
      <c r="V209" s="1232" t="s">
        <v>35</v>
      </c>
      <c r="W209" s="1233" t="s">
        <v>35</v>
      </c>
      <c r="X209" s="1233" t="s">
        <v>35</v>
      </c>
      <c r="Y209" s="1234" t="s">
        <v>35</v>
      </c>
      <c r="Z209" s="1070" t="s">
        <v>35</v>
      </c>
      <c r="AA209" s="1071" t="s">
        <v>35</v>
      </c>
      <c r="AB209" s="1071" t="s">
        <v>35</v>
      </c>
      <c r="AC209" s="1072" t="s">
        <v>35</v>
      </c>
      <c r="AD209" s="1070" t="s">
        <v>35</v>
      </c>
      <c r="AE209" s="1071" t="s">
        <v>35</v>
      </c>
      <c r="AF209" s="1071" t="s">
        <v>35</v>
      </c>
      <c r="AG209" s="1072" t="s">
        <v>35</v>
      </c>
    </row>
    <row r="210" spans="2:33" s="153" customFormat="1" ht="12" outlineLevel="1">
      <c r="B210" s="382"/>
      <c r="C210" s="383"/>
      <c r="D210" s="384"/>
      <c r="E210" s="385" t="s">
        <v>262</v>
      </c>
      <c r="F210" s="378" t="s">
        <v>122</v>
      </c>
      <c r="G210" s="308">
        <f>IF(I210+H210&gt;0,AVERAGE(H210:I210),0)</f>
        <v>0</v>
      </c>
      <c r="H210" s="309"/>
      <c r="I210" s="310"/>
      <c r="J210" s="308">
        <f>IF(L210+K210&gt;0,AVERAGE(K210:L210),0)</f>
        <v>0</v>
      </c>
      <c r="K210" s="309"/>
      <c r="L210" s="310"/>
      <c r="M210" s="308">
        <f>IF(O210+N210&gt;0,AVERAGE(N210:O210),0)</f>
        <v>0</v>
      </c>
      <c r="N210" s="309"/>
      <c r="O210" s="310"/>
      <c r="P210" s="308">
        <f>IF(R210+Q210&gt;0,AVERAGE(Q210:R210),0)</f>
        <v>0</v>
      </c>
      <c r="Q210" s="309"/>
      <c r="R210" s="379"/>
      <c r="S210" s="308">
        <f>IF(U210+T210&gt;0,AVERAGE(T210:U210),0)</f>
        <v>0</v>
      </c>
      <c r="T210" s="309"/>
      <c r="U210" s="310"/>
      <c r="V210" s="1217" t="s">
        <v>35</v>
      </c>
      <c r="W210" s="1218" t="s">
        <v>35</v>
      </c>
      <c r="X210" s="1218" t="s">
        <v>35</v>
      </c>
      <c r="Y210" s="1219" t="s">
        <v>35</v>
      </c>
      <c r="Z210" s="1042" t="s">
        <v>35</v>
      </c>
      <c r="AA210" s="1043" t="s">
        <v>35</v>
      </c>
      <c r="AB210" s="1043" t="s">
        <v>35</v>
      </c>
      <c r="AC210" s="1044" t="s">
        <v>35</v>
      </c>
      <c r="AD210" s="1042" t="s">
        <v>35</v>
      </c>
      <c r="AE210" s="1043" t="s">
        <v>35</v>
      </c>
      <c r="AF210" s="1043" t="s">
        <v>35</v>
      </c>
      <c r="AG210" s="1044" t="s">
        <v>35</v>
      </c>
    </row>
    <row r="211" spans="2:33" s="23" customFormat="1" ht="38.25" outlineLevel="1">
      <c r="B211" s="290" t="s">
        <v>264</v>
      </c>
      <c r="C211" s="365">
        <v>2240</v>
      </c>
      <c r="D211" s="373" t="s">
        <v>117</v>
      </c>
      <c r="E211" s="293" t="s">
        <v>656</v>
      </c>
      <c r="F211" s="380" t="s">
        <v>79</v>
      </c>
      <c r="G211" s="304">
        <f>H211+I211</f>
        <v>0</v>
      </c>
      <c r="H211" s="305">
        <f>ROUND(H213*2.5%*H214/1000,1)</f>
        <v>0</v>
      </c>
      <c r="I211" s="306">
        <f>ROUND(I213*2.5%*I214/1000,1)</f>
        <v>0</v>
      </c>
      <c r="J211" s="304">
        <f>K211+L211</f>
        <v>0</v>
      </c>
      <c r="K211" s="305">
        <f>ROUND(K213*2.5%*K214/1000,1)</f>
        <v>0</v>
      </c>
      <c r="L211" s="306">
        <f>ROUND(L213*2.5%*L214/1000,1)</f>
        <v>0</v>
      </c>
      <c r="M211" s="304">
        <f>N211+O211</f>
        <v>0</v>
      </c>
      <c r="N211" s="305">
        <f>ROUND(N213*2.5%*N214/1000,1)</f>
        <v>0</v>
      </c>
      <c r="O211" s="306">
        <f>ROUND(O213*2.5%*O214/1000,1)</f>
        <v>0</v>
      </c>
      <c r="P211" s="304">
        <f>Q211+R211</f>
        <v>0</v>
      </c>
      <c r="Q211" s="305">
        <f>ROUND(Q213*2.5%*Q214/1000,1)</f>
        <v>0</v>
      </c>
      <c r="R211" s="381">
        <f>ROUND(R213*2.5%*R214/1000,1)</f>
        <v>0</v>
      </c>
      <c r="S211" s="304">
        <f>T211+U211</f>
        <v>0</v>
      </c>
      <c r="T211" s="305">
        <f>ROUND(T213*2.5%*T214/1000,1)</f>
        <v>0</v>
      </c>
      <c r="U211" s="306">
        <f>ROUND(U213*2.5%*U214/1000,1)</f>
        <v>0</v>
      </c>
      <c r="V211" s="1235" t="s">
        <v>35</v>
      </c>
      <c r="W211" s="1236" t="s">
        <v>35</v>
      </c>
      <c r="X211" s="1236" t="s">
        <v>35</v>
      </c>
      <c r="Y211" s="1237" t="s">
        <v>35</v>
      </c>
      <c r="Z211" s="381">
        <f>J211-G211</f>
        <v>0</v>
      </c>
      <c r="AA211" s="305">
        <f>M211-G211</f>
        <v>0</v>
      </c>
      <c r="AB211" s="305">
        <f>P211-G211</f>
        <v>0</v>
      </c>
      <c r="AC211" s="1073">
        <f>S211-G211</f>
        <v>0</v>
      </c>
      <c r="AD211" s="1074">
        <f>IF(G211&gt;0,ROUND((J211/G211),3),0)</f>
        <v>0</v>
      </c>
      <c r="AE211" s="1075">
        <f>IF(G211&gt;0,ROUND((M211/G211),3),0)</f>
        <v>0</v>
      </c>
      <c r="AF211" s="1075">
        <f>IF(G211&gt;0,ROUND((P211/G211),3),0)</f>
        <v>0</v>
      </c>
      <c r="AG211" s="1076">
        <f>IF(G211&gt;0,ROUND((S211/G211),3),0)</f>
        <v>0</v>
      </c>
    </row>
    <row r="212" spans="2:33" s="153" customFormat="1" ht="12" outlineLevel="1">
      <c r="B212" s="382"/>
      <c r="C212" s="383"/>
      <c r="D212" s="384"/>
      <c r="E212" s="242" t="s">
        <v>265</v>
      </c>
      <c r="F212" s="240" t="s">
        <v>37</v>
      </c>
      <c r="G212" s="243">
        <f>H212+I212</f>
        <v>0</v>
      </c>
      <c r="H212" s="244"/>
      <c r="I212" s="245"/>
      <c r="J212" s="243">
        <f>K212+L212</f>
        <v>0</v>
      </c>
      <c r="K212" s="244"/>
      <c r="L212" s="245"/>
      <c r="M212" s="243">
        <f>N212+O212</f>
        <v>0</v>
      </c>
      <c r="N212" s="244"/>
      <c r="O212" s="245"/>
      <c r="P212" s="243">
        <f>Q212+R212</f>
        <v>0</v>
      </c>
      <c r="Q212" s="244"/>
      <c r="R212" s="377"/>
      <c r="S212" s="243">
        <f>T212+U212</f>
        <v>0</v>
      </c>
      <c r="T212" s="244"/>
      <c r="U212" s="245"/>
      <c r="V212" s="1217" t="s">
        <v>35</v>
      </c>
      <c r="W212" s="1218" t="s">
        <v>35</v>
      </c>
      <c r="X212" s="1218" t="s">
        <v>35</v>
      </c>
      <c r="Y212" s="1219" t="s">
        <v>35</v>
      </c>
      <c r="Z212" s="1042" t="s">
        <v>35</v>
      </c>
      <c r="AA212" s="1043" t="s">
        <v>35</v>
      </c>
      <c r="AB212" s="1043" t="s">
        <v>35</v>
      </c>
      <c r="AC212" s="1044" t="s">
        <v>35</v>
      </c>
      <c r="AD212" s="1042" t="s">
        <v>35</v>
      </c>
      <c r="AE212" s="1043" t="s">
        <v>35</v>
      </c>
      <c r="AF212" s="1043" t="s">
        <v>35</v>
      </c>
      <c r="AG212" s="1044" t="s">
        <v>35</v>
      </c>
    </row>
    <row r="213" spans="2:33" s="153" customFormat="1" ht="12" outlineLevel="1">
      <c r="B213" s="382"/>
      <c r="C213" s="383"/>
      <c r="D213" s="384"/>
      <c r="E213" s="385" t="s">
        <v>266</v>
      </c>
      <c r="F213" s="240" t="s">
        <v>261</v>
      </c>
      <c r="G213" s="243">
        <f>H213+I213</f>
        <v>0</v>
      </c>
      <c r="H213" s="244"/>
      <c r="I213" s="245"/>
      <c r="J213" s="243">
        <f>K213+L213</f>
        <v>0</v>
      </c>
      <c r="K213" s="244"/>
      <c r="L213" s="245"/>
      <c r="M213" s="243">
        <f>N213+O213</f>
        <v>0</v>
      </c>
      <c r="N213" s="244"/>
      <c r="O213" s="245"/>
      <c r="P213" s="243">
        <f>Q213+R213</f>
        <v>0</v>
      </c>
      <c r="Q213" s="244"/>
      <c r="R213" s="377"/>
      <c r="S213" s="243">
        <f>T213+U213</f>
        <v>0</v>
      </c>
      <c r="T213" s="244"/>
      <c r="U213" s="245"/>
      <c r="V213" s="1232" t="s">
        <v>35</v>
      </c>
      <c r="W213" s="1233" t="s">
        <v>35</v>
      </c>
      <c r="X213" s="1233" t="s">
        <v>35</v>
      </c>
      <c r="Y213" s="1234" t="s">
        <v>35</v>
      </c>
      <c r="Z213" s="1070" t="s">
        <v>35</v>
      </c>
      <c r="AA213" s="1071" t="s">
        <v>35</v>
      </c>
      <c r="AB213" s="1071" t="s">
        <v>35</v>
      </c>
      <c r="AC213" s="1072" t="s">
        <v>35</v>
      </c>
      <c r="AD213" s="1070" t="s">
        <v>35</v>
      </c>
      <c r="AE213" s="1071" t="s">
        <v>35</v>
      </c>
      <c r="AF213" s="1071" t="s">
        <v>35</v>
      </c>
      <c r="AG213" s="1072" t="s">
        <v>35</v>
      </c>
    </row>
    <row r="214" spans="2:33" s="153" customFormat="1" ht="12.75" outlineLevel="1" thickBot="1">
      <c r="B214" s="386"/>
      <c r="C214" s="387"/>
      <c r="D214" s="388"/>
      <c r="E214" s="389" t="s">
        <v>267</v>
      </c>
      <c r="F214" s="390" t="s">
        <v>122</v>
      </c>
      <c r="G214" s="250">
        <f>IF(I214+H214&gt;0,AVERAGE(H214:I214),0)</f>
        <v>0</v>
      </c>
      <c r="H214" s="251"/>
      <c r="I214" s="252"/>
      <c r="J214" s="250">
        <f>IF(L214+K214&gt;0,AVERAGE(K214:L214),0)</f>
        <v>0</v>
      </c>
      <c r="K214" s="251"/>
      <c r="L214" s="252"/>
      <c r="M214" s="250">
        <f>IF(O214+N214&gt;0,AVERAGE(N214:O214),0)</f>
        <v>0</v>
      </c>
      <c r="N214" s="251"/>
      <c r="O214" s="252"/>
      <c r="P214" s="250">
        <f>IF(R214+Q214&gt;0,AVERAGE(Q214:R214),0)</f>
        <v>0</v>
      </c>
      <c r="Q214" s="251"/>
      <c r="R214" s="391"/>
      <c r="S214" s="250">
        <f>IF(U214+T214&gt;0,AVERAGE(T214:U214),0)</f>
        <v>0</v>
      </c>
      <c r="T214" s="251"/>
      <c r="U214" s="252"/>
      <c r="V214" s="1220" t="s">
        <v>35</v>
      </c>
      <c r="W214" s="1221" t="s">
        <v>35</v>
      </c>
      <c r="X214" s="1221" t="s">
        <v>35</v>
      </c>
      <c r="Y214" s="1222" t="s">
        <v>35</v>
      </c>
      <c r="Z214" s="1049" t="s">
        <v>35</v>
      </c>
      <c r="AA214" s="1050" t="s">
        <v>35</v>
      </c>
      <c r="AB214" s="1050" t="s">
        <v>35</v>
      </c>
      <c r="AC214" s="1051" t="s">
        <v>35</v>
      </c>
      <c r="AD214" s="1049" t="s">
        <v>35</v>
      </c>
      <c r="AE214" s="1050" t="s">
        <v>35</v>
      </c>
      <c r="AF214" s="1050" t="s">
        <v>35</v>
      </c>
      <c r="AG214" s="1051" t="s">
        <v>35</v>
      </c>
    </row>
    <row r="215" spans="2:33" s="237" customFormat="1" ht="27" outlineLevel="1" thickBot="1" thickTop="1">
      <c r="B215" s="392" t="s">
        <v>268</v>
      </c>
      <c r="C215" s="350">
        <v>2240</v>
      </c>
      <c r="D215" s="351" t="s">
        <v>117</v>
      </c>
      <c r="E215" s="317" t="s">
        <v>269</v>
      </c>
      <c r="F215" s="393" t="s">
        <v>79</v>
      </c>
      <c r="G215" s="287">
        <f aca="true" t="shared" si="62" ref="G215:U215">G216+G226+G236</f>
        <v>424.79999999999995</v>
      </c>
      <c r="H215" s="288">
        <f t="shared" si="62"/>
        <v>0</v>
      </c>
      <c r="I215" s="394">
        <f t="shared" si="62"/>
        <v>424.79999999999995</v>
      </c>
      <c r="J215" s="287">
        <f t="shared" si="62"/>
        <v>0</v>
      </c>
      <c r="K215" s="288">
        <f t="shared" si="62"/>
        <v>0</v>
      </c>
      <c r="L215" s="394">
        <f t="shared" si="62"/>
        <v>0</v>
      </c>
      <c r="M215" s="287">
        <f t="shared" si="62"/>
        <v>249.9</v>
      </c>
      <c r="N215" s="288">
        <f t="shared" si="62"/>
        <v>0</v>
      </c>
      <c r="O215" s="394">
        <f t="shared" si="62"/>
        <v>249.9</v>
      </c>
      <c r="P215" s="287">
        <f t="shared" si="62"/>
        <v>0</v>
      </c>
      <c r="Q215" s="288">
        <f t="shared" si="62"/>
        <v>0</v>
      </c>
      <c r="R215" s="394">
        <f t="shared" si="62"/>
        <v>0</v>
      </c>
      <c r="S215" s="287">
        <f t="shared" si="62"/>
        <v>0</v>
      </c>
      <c r="T215" s="288">
        <f t="shared" si="62"/>
        <v>0</v>
      </c>
      <c r="U215" s="289">
        <f t="shared" si="62"/>
        <v>0</v>
      </c>
      <c r="V215" s="1226" t="s">
        <v>35</v>
      </c>
      <c r="W215" s="1227" t="s">
        <v>35</v>
      </c>
      <c r="X215" s="1227" t="s">
        <v>35</v>
      </c>
      <c r="Y215" s="1228" t="s">
        <v>35</v>
      </c>
      <c r="Z215" s="1033">
        <f>J215-G215</f>
        <v>-424.79999999999995</v>
      </c>
      <c r="AA215" s="984">
        <f>M215-G215</f>
        <v>-174.89999999999995</v>
      </c>
      <c r="AB215" s="984">
        <f>P215-G215</f>
        <v>-424.79999999999995</v>
      </c>
      <c r="AC215" s="1045">
        <f>S215-G215</f>
        <v>-424.79999999999995</v>
      </c>
      <c r="AD215" s="1046">
        <f>IF(G215&gt;0,ROUND((J215/G215),3),0)</f>
        <v>0</v>
      </c>
      <c r="AE215" s="1047">
        <f>IF(G215&gt;0,ROUND((M215/G215),3),0)</f>
        <v>0.588</v>
      </c>
      <c r="AF215" s="1047">
        <f>IF(G215&gt;0,ROUND((P215/G215),3),0)</f>
        <v>0</v>
      </c>
      <c r="AG215" s="1048">
        <f>IF(G215&gt;0,ROUND((S215/G215),3),0)</f>
        <v>0</v>
      </c>
    </row>
    <row r="216" spans="2:33" s="270" customFormat="1" ht="13.5" outlineLevel="1" thickTop="1">
      <c r="B216" s="290" t="s">
        <v>270</v>
      </c>
      <c r="C216" s="345">
        <v>2240</v>
      </c>
      <c r="D216" s="346" t="s">
        <v>117</v>
      </c>
      <c r="E216" s="293" t="s">
        <v>271</v>
      </c>
      <c r="F216" s="291" t="s">
        <v>79</v>
      </c>
      <c r="G216" s="234">
        <f>H216+I216</f>
        <v>180</v>
      </c>
      <c r="H216" s="235">
        <f>ROUND(H217+H220+H223,1)</f>
        <v>0</v>
      </c>
      <c r="I216" s="395">
        <f>ROUND(I217,1)</f>
        <v>180</v>
      </c>
      <c r="J216" s="234">
        <f>K216+L216</f>
        <v>0</v>
      </c>
      <c r="K216" s="235">
        <f>ROUND(K217+K220+K223,1)</f>
        <v>0</v>
      </c>
      <c r="L216" s="395">
        <f>ROUND(L217,1)</f>
        <v>0</v>
      </c>
      <c r="M216" s="234">
        <f>N216+O216</f>
        <v>189.9</v>
      </c>
      <c r="N216" s="235">
        <f>ROUND(N217+N220+N223,1)</f>
        <v>0</v>
      </c>
      <c r="O216" s="395">
        <f>ROUND(O217,1)</f>
        <v>189.9</v>
      </c>
      <c r="P216" s="234">
        <f>Q216+R216</f>
        <v>0</v>
      </c>
      <c r="Q216" s="235">
        <f>ROUND(Q217+Q220+Q223,1)</f>
        <v>0</v>
      </c>
      <c r="R216" s="395">
        <f>ROUND(R217,1)</f>
        <v>0</v>
      </c>
      <c r="S216" s="234">
        <f>T216+U216</f>
        <v>0</v>
      </c>
      <c r="T216" s="235">
        <f>ROUND(T217+T220+T223,1)</f>
        <v>0</v>
      </c>
      <c r="U216" s="236">
        <f>ROUND(U217,1)</f>
        <v>0</v>
      </c>
      <c r="V216" s="1223" t="s">
        <v>35</v>
      </c>
      <c r="W216" s="1224" t="s">
        <v>35</v>
      </c>
      <c r="X216" s="1224" t="s">
        <v>35</v>
      </c>
      <c r="Y216" s="1225" t="s">
        <v>35</v>
      </c>
      <c r="Z216" s="395">
        <f>J216-G216</f>
        <v>-180</v>
      </c>
      <c r="AA216" s="235">
        <f>M216-G216</f>
        <v>9.900000000000006</v>
      </c>
      <c r="AB216" s="235">
        <f>P216-G216</f>
        <v>-180</v>
      </c>
      <c r="AC216" s="1052">
        <f>S216-G216</f>
        <v>-180</v>
      </c>
      <c r="AD216" s="1053">
        <f>IF(G216&gt;0,ROUND((J216/G216),3),0)</f>
        <v>0</v>
      </c>
      <c r="AE216" s="1054">
        <f>IF(G216&gt;0,ROUND((M216/G216),3),0)</f>
        <v>1.055</v>
      </c>
      <c r="AF216" s="1054">
        <f>IF(G216&gt;0,ROUND((P216/G216),3),0)</f>
        <v>0</v>
      </c>
      <c r="AG216" s="1055">
        <f>IF(G216&gt;0,ROUND((S216/G216),3),0)</f>
        <v>0</v>
      </c>
    </row>
    <row r="217" spans="1:33" s="401" customFormat="1" ht="12.75" outlineLevel="1">
      <c r="A217" s="270"/>
      <c r="B217" s="382" t="s">
        <v>272</v>
      </c>
      <c r="C217" s="383">
        <v>2240</v>
      </c>
      <c r="D217" s="384" t="s">
        <v>117</v>
      </c>
      <c r="E217" s="396" t="s">
        <v>273</v>
      </c>
      <c r="F217" s="397" t="s">
        <v>79</v>
      </c>
      <c r="G217" s="398">
        <f>H217+I217</f>
        <v>180</v>
      </c>
      <c r="H217" s="399">
        <f>ROUND(H218*H219/1000,1)</f>
        <v>0</v>
      </c>
      <c r="I217" s="400">
        <f>ROUND(I218*I219/1000,1)</f>
        <v>180</v>
      </c>
      <c r="J217" s="398">
        <f>K217+L217</f>
        <v>0</v>
      </c>
      <c r="K217" s="399">
        <f>ROUND(K218*K219/1000,1)</f>
        <v>0</v>
      </c>
      <c r="L217" s="400">
        <f>ROUND(L218*L219/1000,1)</f>
        <v>0</v>
      </c>
      <c r="M217" s="398">
        <f>N217+O217</f>
        <v>189.9</v>
      </c>
      <c r="N217" s="399">
        <f>ROUND(N218*N219/1000,1)</f>
        <v>0</v>
      </c>
      <c r="O217" s="400">
        <f>ROUND(O218*O219/1000,1)</f>
        <v>189.9</v>
      </c>
      <c r="P217" s="398">
        <f>Q217+R217</f>
        <v>0</v>
      </c>
      <c r="Q217" s="399">
        <f>ROUND(Q218*Q219/1000,1)</f>
        <v>0</v>
      </c>
      <c r="R217" s="967">
        <f>ROUND(R218*R219/1000,1)</f>
        <v>0</v>
      </c>
      <c r="S217" s="398">
        <f>T217+U217</f>
        <v>0</v>
      </c>
      <c r="T217" s="399">
        <f>ROUND(T218*T219/1000,1)</f>
        <v>0</v>
      </c>
      <c r="U217" s="400">
        <f>ROUND(U218*U219/1000,1)</f>
        <v>0</v>
      </c>
      <c r="V217" s="1232" t="s">
        <v>35</v>
      </c>
      <c r="W217" s="1233" t="s">
        <v>35</v>
      </c>
      <c r="X217" s="1233" t="s">
        <v>35</v>
      </c>
      <c r="Y217" s="1234" t="s">
        <v>35</v>
      </c>
      <c r="Z217" s="1022">
        <f>J217-G217</f>
        <v>-180</v>
      </c>
      <c r="AA217" s="636">
        <f>M217-G217</f>
        <v>9.900000000000006</v>
      </c>
      <c r="AB217" s="636">
        <f>P217-G217</f>
        <v>-180</v>
      </c>
      <c r="AC217" s="1111">
        <f>S217-G217</f>
        <v>-180</v>
      </c>
      <c r="AD217" s="1112">
        <f>IF(G217&gt;0,ROUND((J217/G217),3),0)</f>
        <v>0</v>
      </c>
      <c r="AE217" s="1113">
        <f>IF(G217&gt;0,ROUND((M217/G217),3),0)</f>
        <v>1.055</v>
      </c>
      <c r="AF217" s="1113">
        <f>IF(G217&gt;0,ROUND((P217/G217),3),0)</f>
        <v>0</v>
      </c>
      <c r="AG217" s="1114">
        <f>IF(G217&gt;0,ROUND((S217/G217),3),0)</f>
        <v>0</v>
      </c>
    </row>
    <row r="218" spans="2:33" s="402" customFormat="1" ht="11.25" outlineLevel="1">
      <c r="B218" s="403"/>
      <c r="C218" s="404"/>
      <c r="D218" s="405" t="s">
        <v>117</v>
      </c>
      <c r="E218" s="406" t="s">
        <v>147</v>
      </c>
      <c r="F218" s="407" t="s">
        <v>37</v>
      </c>
      <c r="G218" s="408">
        <f>H218+I218</f>
        <v>2</v>
      </c>
      <c r="H218" s="409"/>
      <c r="I218" s="410">
        <v>2</v>
      </c>
      <c r="J218" s="408">
        <f>K218+L218</f>
        <v>0</v>
      </c>
      <c r="K218" s="409"/>
      <c r="L218" s="410"/>
      <c r="M218" s="408">
        <f>N218+O218</f>
        <v>2</v>
      </c>
      <c r="N218" s="409"/>
      <c r="O218" s="410">
        <v>2</v>
      </c>
      <c r="P218" s="408">
        <f>Q218+R218</f>
        <v>0</v>
      </c>
      <c r="Q218" s="409"/>
      <c r="R218" s="1017"/>
      <c r="S218" s="408">
        <f>T218+U218</f>
        <v>0</v>
      </c>
      <c r="T218" s="409"/>
      <c r="U218" s="410"/>
      <c r="V218" s="1241" t="s">
        <v>35</v>
      </c>
      <c r="W218" s="1242" t="s">
        <v>35</v>
      </c>
      <c r="X218" s="1242" t="s">
        <v>35</v>
      </c>
      <c r="Y218" s="1243" t="s">
        <v>35</v>
      </c>
      <c r="Z218" s="1094" t="s">
        <v>35</v>
      </c>
      <c r="AA218" s="1095" t="s">
        <v>35</v>
      </c>
      <c r="AB218" s="1095" t="s">
        <v>35</v>
      </c>
      <c r="AC218" s="1096" t="s">
        <v>35</v>
      </c>
      <c r="AD218" s="1094" t="s">
        <v>35</v>
      </c>
      <c r="AE218" s="1095" t="s">
        <v>35</v>
      </c>
      <c r="AF218" s="1095" t="s">
        <v>35</v>
      </c>
      <c r="AG218" s="1096" t="s">
        <v>35</v>
      </c>
    </row>
    <row r="219" spans="2:33" s="402" customFormat="1" ht="11.25" outlineLevel="1">
      <c r="B219" s="403"/>
      <c r="C219" s="404"/>
      <c r="D219" s="405" t="s">
        <v>117</v>
      </c>
      <c r="E219" s="406" t="s">
        <v>148</v>
      </c>
      <c r="F219" s="407" t="s">
        <v>122</v>
      </c>
      <c r="G219" s="411">
        <f>IF(I219+H219&gt;0,AVERAGE(H219:I219),0)</f>
        <v>90000</v>
      </c>
      <c r="H219" s="412"/>
      <c r="I219" s="413">
        <v>90000</v>
      </c>
      <c r="J219" s="411">
        <f>IF(L219+K219&gt;0,AVERAGE(K219:L219),0)</f>
        <v>0</v>
      </c>
      <c r="K219" s="412"/>
      <c r="L219" s="413"/>
      <c r="M219" s="411">
        <f>IF(O219+N219&gt;0,AVERAGE(N219:O219),0)</f>
        <v>94945</v>
      </c>
      <c r="N219" s="412"/>
      <c r="O219" s="413">
        <v>94945</v>
      </c>
      <c r="P219" s="411">
        <f>IF(R219+Q219&gt;0,AVERAGE(Q219:R219),0)</f>
        <v>0</v>
      </c>
      <c r="Q219" s="412"/>
      <c r="R219" s="976"/>
      <c r="S219" s="411">
        <f>IF(U219+T219&gt;0,AVERAGE(T219:U219),0)</f>
        <v>0</v>
      </c>
      <c r="T219" s="412"/>
      <c r="U219" s="413"/>
      <c r="V219" s="1241" t="s">
        <v>35</v>
      </c>
      <c r="W219" s="1242" t="s">
        <v>35</v>
      </c>
      <c r="X219" s="1242" t="s">
        <v>35</v>
      </c>
      <c r="Y219" s="1243" t="s">
        <v>35</v>
      </c>
      <c r="Z219" s="1094" t="s">
        <v>35</v>
      </c>
      <c r="AA219" s="1095" t="s">
        <v>35</v>
      </c>
      <c r="AB219" s="1095" t="s">
        <v>35</v>
      </c>
      <c r="AC219" s="1096" t="s">
        <v>35</v>
      </c>
      <c r="AD219" s="1094" t="s">
        <v>35</v>
      </c>
      <c r="AE219" s="1095" t="s">
        <v>35</v>
      </c>
      <c r="AF219" s="1095" t="s">
        <v>35</v>
      </c>
      <c r="AG219" s="1096" t="s">
        <v>35</v>
      </c>
    </row>
    <row r="220" spans="1:33" s="401" customFormat="1" ht="12.75" outlineLevel="1">
      <c r="A220" s="270"/>
      <c r="B220" s="382" t="s">
        <v>274</v>
      </c>
      <c r="C220" s="383">
        <v>2240</v>
      </c>
      <c r="D220" s="384" t="s">
        <v>117</v>
      </c>
      <c r="E220" s="396" t="s">
        <v>275</v>
      </c>
      <c r="F220" s="397" t="s">
        <v>79</v>
      </c>
      <c r="G220" s="398">
        <f>H220+I220</f>
        <v>100</v>
      </c>
      <c r="H220" s="399">
        <f>ROUND(H221*H222/1000,1)</f>
        <v>0</v>
      </c>
      <c r="I220" s="400">
        <f>ROUND(I221*I222/1000,1)</f>
        <v>100</v>
      </c>
      <c r="J220" s="398">
        <f>K220+L220</f>
        <v>0</v>
      </c>
      <c r="K220" s="399">
        <f>ROUND(K221*K222/1000,1)</f>
        <v>0</v>
      </c>
      <c r="L220" s="400">
        <f>ROUND(L221*L222/1000,1)</f>
        <v>0</v>
      </c>
      <c r="M220" s="398">
        <f>N220+O220</f>
        <v>0</v>
      </c>
      <c r="N220" s="399">
        <f>ROUND(N221*N222/1000,1)</f>
        <v>0</v>
      </c>
      <c r="O220" s="400">
        <f>ROUND(O221*O222/1000,1)</f>
        <v>0</v>
      </c>
      <c r="P220" s="398">
        <f>Q220+R220</f>
        <v>0</v>
      </c>
      <c r="Q220" s="399">
        <f>ROUND(Q221*Q222/1000,1)</f>
        <v>0</v>
      </c>
      <c r="R220" s="967">
        <f>ROUND(R221*R222/1000,1)</f>
        <v>0</v>
      </c>
      <c r="S220" s="398">
        <f>T220+U220</f>
        <v>0</v>
      </c>
      <c r="T220" s="399">
        <f>ROUND(T221*T222/1000,1)</f>
        <v>0</v>
      </c>
      <c r="U220" s="400">
        <f>ROUND(U221*U222/1000,1)</f>
        <v>0</v>
      </c>
      <c r="V220" s="1232" t="s">
        <v>35</v>
      </c>
      <c r="W220" s="1233" t="s">
        <v>35</v>
      </c>
      <c r="X220" s="1233" t="s">
        <v>35</v>
      </c>
      <c r="Y220" s="1234" t="s">
        <v>35</v>
      </c>
      <c r="Z220" s="1022">
        <f>J220-G220</f>
        <v>-100</v>
      </c>
      <c r="AA220" s="636">
        <f>M220-G220</f>
        <v>-100</v>
      </c>
      <c r="AB220" s="636">
        <f>P220-G220</f>
        <v>-100</v>
      </c>
      <c r="AC220" s="1111">
        <f>S220-G220</f>
        <v>-100</v>
      </c>
      <c r="AD220" s="1112">
        <f>IF(G220&gt;0,ROUND((J220/G220),3),0)</f>
        <v>0</v>
      </c>
      <c r="AE220" s="1113">
        <f>IF(G220&gt;0,ROUND((M220/G220),3),0)</f>
        <v>0</v>
      </c>
      <c r="AF220" s="1113">
        <f>IF(G220&gt;0,ROUND((P220/G220),3),0)</f>
        <v>0</v>
      </c>
      <c r="AG220" s="1114">
        <f>IF(G220&gt;0,ROUND((S220/G220),3),0)</f>
        <v>0</v>
      </c>
    </row>
    <row r="221" spans="2:33" s="402" customFormat="1" ht="11.25" outlineLevel="1">
      <c r="B221" s="403"/>
      <c r="C221" s="404"/>
      <c r="D221" s="405" t="s">
        <v>117</v>
      </c>
      <c r="E221" s="406" t="s">
        <v>147</v>
      </c>
      <c r="F221" s="407" t="s">
        <v>37</v>
      </c>
      <c r="G221" s="408">
        <f>H221+I221</f>
        <v>2</v>
      </c>
      <c r="H221" s="409"/>
      <c r="I221" s="410">
        <v>2</v>
      </c>
      <c r="J221" s="408">
        <f>K221+L221</f>
        <v>0</v>
      </c>
      <c r="K221" s="409"/>
      <c r="L221" s="410"/>
      <c r="M221" s="408">
        <f>N221+O221</f>
        <v>0</v>
      </c>
      <c r="N221" s="409"/>
      <c r="O221" s="410"/>
      <c r="P221" s="408">
        <f>Q221+R221</f>
        <v>0</v>
      </c>
      <c r="Q221" s="409"/>
      <c r="R221" s="1017"/>
      <c r="S221" s="408">
        <f>T221+U221</f>
        <v>0</v>
      </c>
      <c r="T221" s="409"/>
      <c r="U221" s="410"/>
      <c r="V221" s="1241" t="s">
        <v>35</v>
      </c>
      <c r="W221" s="1242" t="s">
        <v>35</v>
      </c>
      <c r="X221" s="1242" t="s">
        <v>35</v>
      </c>
      <c r="Y221" s="1243" t="s">
        <v>35</v>
      </c>
      <c r="Z221" s="1094" t="s">
        <v>35</v>
      </c>
      <c r="AA221" s="1095" t="s">
        <v>35</v>
      </c>
      <c r="AB221" s="1095" t="s">
        <v>35</v>
      </c>
      <c r="AC221" s="1096" t="s">
        <v>35</v>
      </c>
      <c r="AD221" s="1094" t="s">
        <v>35</v>
      </c>
      <c r="AE221" s="1095" t="s">
        <v>35</v>
      </c>
      <c r="AF221" s="1095" t="s">
        <v>35</v>
      </c>
      <c r="AG221" s="1096" t="s">
        <v>35</v>
      </c>
    </row>
    <row r="222" spans="2:33" s="402" customFormat="1" ht="11.25" outlineLevel="1">
      <c r="B222" s="403"/>
      <c r="C222" s="404"/>
      <c r="D222" s="405" t="s">
        <v>117</v>
      </c>
      <c r="E222" s="406" t="s">
        <v>148</v>
      </c>
      <c r="F222" s="407" t="s">
        <v>122</v>
      </c>
      <c r="G222" s="411">
        <f>IF(I222+H222&gt;0,AVERAGE(H222:I222),0)</f>
        <v>50000</v>
      </c>
      <c r="H222" s="412"/>
      <c r="I222" s="413">
        <v>50000</v>
      </c>
      <c r="J222" s="411">
        <f>IF(L222+K222&gt;0,AVERAGE(K222:L222),0)</f>
        <v>0</v>
      </c>
      <c r="K222" s="412"/>
      <c r="L222" s="413"/>
      <c r="M222" s="411">
        <f>IF(O222+N222&gt;0,AVERAGE(N222:O222),0)</f>
        <v>0</v>
      </c>
      <c r="N222" s="412"/>
      <c r="O222" s="413"/>
      <c r="P222" s="411">
        <f>IF(R222+Q222&gt;0,AVERAGE(Q222:R222),0)</f>
        <v>0</v>
      </c>
      <c r="Q222" s="412"/>
      <c r="R222" s="976"/>
      <c r="S222" s="411">
        <f>IF(U222+T222&gt;0,AVERAGE(T222:U222),0)</f>
        <v>0</v>
      </c>
      <c r="T222" s="412"/>
      <c r="U222" s="413"/>
      <c r="V222" s="1241" t="s">
        <v>35</v>
      </c>
      <c r="W222" s="1242" t="s">
        <v>35</v>
      </c>
      <c r="X222" s="1242" t="s">
        <v>35</v>
      </c>
      <c r="Y222" s="1243" t="s">
        <v>35</v>
      </c>
      <c r="Z222" s="1094" t="s">
        <v>35</v>
      </c>
      <c r="AA222" s="1095" t="s">
        <v>35</v>
      </c>
      <c r="AB222" s="1095" t="s">
        <v>35</v>
      </c>
      <c r="AC222" s="1096" t="s">
        <v>35</v>
      </c>
      <c r="AD222" s="1094" t="s">
        <v>35</v>
      </c>
      <c r="AE222" s="1095" t="s">
        <v>35</v>
      </c>
      <c r="AF222" s="1095" t="s">
        <v>35</v>
      </c>
      <c r="AG222" s="1096" t="s">
        <v>35</v>
      </c>
    </row>
    <row r="223" spans="1:33" s="401" customFormat="1" ht="12.75" outlineLevel="1">
      <c r="A223" s="270"/>
      <c r="B223" s="382" t="s">
        <v>274</v>
      </c>
      <c r="C223" s="383">
        <v>2240</v>
      </c>
      <c r="D223" s="384" t="s">
        <v>117</v>
      </c>
      <c r="E223" s="396" t="s">
        <v>276</v>
      </c>
      <c r="F223" s="397" t="s">
        <v>79</v>
      </c>
      <c r="G223" s="398">
        <f>H223+I223</f>
        <v>80</v>
      </c>
      <c r="H223" s="399">
        <f>ROUND(H224*H225/1000,1)</f>
        <v>0</v>
      </c>
      <c r="I223" s="400">
        <f>ROUND(I224*I225/1000,1)</f>
        <v>80</v>
      </c>
      <c r="J223" s="398">
        <f>K223+L223</f>
        <v>0</v>
      </c>
      <c r="K223" s="399">
        <f>ROUND(K224*K225/1000,1)</f>
        <v>0</v>
      </c>
      <c r="L223" s="400">
        <f>ROUND(L224*L225/1000,1)</f>
        <v>0</v>
      </c>
      <c r="M223" s="398">
        <f>N223+O223</f>
        <v>80</v>
      </c>
      <c r="N223" s="399">
        <f>ROUND(N224*N225/1000,1)</f>
        <v>0</v>
      </c>
      <c r="O223" s="400">
        <f>ROUND(O224*O225/1000,1)</f>
        <v>80</v>
      </c>
      <c r="P223" s="398">
        <f>Q223+R223</f>
        <v>0</v>
      </c>
      <c r="Q223" s="399">
        <f>ROUND(Q224*Q225/1000,1)</f>
        <v>0</v>
      </c>
      <c r="R223" s="967">
        <f>ROUND(R224*R225/1000,1)</f>
        <v>0</v>
      </c>
      <c r="S223" s="398">
        <f>T223+U223</f>
        <v>0</v>
      </c>
      <c r="T223" s="399">
        <f>ROUND(T224*T225/1000,1)</f>
        <v>0</v>
      </c>
      <c r="U223" s="400">
        <f>ROUND(U224*U225/1000,1)</f>
        <v>0</v>
      </c>
      <c r="V223" s="1232" t="s">
        <v>35</v>
      </c>
      <c r="W223" s="1233" t="s">
        <v>35</v>
      </c>
      <c r="X223" s="1233" t="s">
        <v>35</v>
      </c>
      <c r="Y223" s="1234" t="s">
        <v>35</v>
      </c>
      <c r="Z223" s="1022">
        <f>J223-G223</f>
        <v>-80</v>
      </c>
      <c r="AA223" s="636">
        <f>M223-G223</f>
        <v>0</v>
      </c>
      <c r="AB223" s="636">
        <f>P223-G223</f>
        <v>-80</v>
      </c>
      <c r="AC223" s="1111">
        <f>S223-G223</f>
        <v>-80</v>
      </c>
      <c r="AD223" s="1112">
        <f>IF(G223&gt;0,ROUND((J223/G223),3),0)</f>
        <v>0</v>
      </c>
      <c r="AE223" s="1113">
        <f>IF(G223&gt;0,ROUND((M223/G223),3),0)</f>
        <v>1</v>
      </c>
      <c r="AF223" s="1113">
        <f>IF(G223&gt;0,ROUND((P223/G223),3),0)</f>
        <v>0</v>
      </c>
      <c r="AG223" s="1114">
        <f>IF(G223&gt;0,ROUND((S223/G223),3),0)</f>
        <v>0</v>
      </c>
    </row>
    <row r="224" spans="2:33" s="402" customFormat="1" ht="11.25" outlineLevel="1">
      <c r="B224" s="403"/>
      <c r="C224" s="404"/>
      <c r="D224" s="405" t="s">
        <v>117</v>
      </c>
      <c r="E224" s="406" t="s">
        <v>147</v>
      </c>
      <c r="F224" s="407" t="s">
        <v>37</v>
      </c>
      <c r="G224" s="408">
        <f>H224+I224</f>
        <v>2</v>
      </c>
      <c r="H224" s="409"/>
      <c r="I224" s="410">
        <v>2</v>
      </c>
      <c r="J224" s="408">
        <f>K224+L224</f>
        <v>0</v>
      </c>
      <c r="K224" s="409"/>
      <c r="L224" s="410"/>
      <c r="M224" s="408">
        <f>N224+O224</f>
        <v>2</v>
      </c>
      <c r="N224" s="409"/>
      <c r="O224" s="410">
        <v>2</v>
      </c>
      <c r="P224" s="408">
        <f>Q224+R224</f>
        <v>0</v>
      </c>
      <c r="Q224" s="409"/>
      <c r="R224" s="1017"/>
      <c r="S224" s="408">
        <f>T224+U224</f>
        <v>0</v>
      </c>
      <c r="T224" s="409"/>
      <c r="U224" s="410"/>
      <c r="V224" s="1241" t="s">
        <v>35</v>
      </c>
      <c r="W224" s="1242" t="s">
        <v>35</v>
      </c>
      <c r="X224" s="1242" t="s">
        <v>35</v>
      </c>
      <c r="Y224" s="1243" t="s">
        <v>35</v>
      </c>
      <c r="Z224" s="1094" t="s">
        <v>35</v>
      </c>
      <c r="AA224" s="1095" t="s">
        <v>35</v>
      </c>
      <c r="AB224" s="1095" t="s">
        <v>35</v>
      </c>
      <c r="AC224" s="1096" t="s">
        <v>35</v>
      </c>
      <c r="AD224" s="1094" t="s">
        <v>35</v>
      </c>
      <c r="AE224" s="1095" t="s">
        <v>35</v>
      </c>
      <c r="AF224" s="1095" t="s">
        <v>35</v>
      </c>
      <c r="AG224" s="1096" t="s">
        <v>35</v>
      </c>
    </row>
    <row r="225" spans="2:33" s="402" customFormat="1" ht="11.25" outlineLevel="1">
      <c r="B225" s="403"/>
      <c r="C225" s="404"/>
      <c r="D225" s="405" t="s">
        <v>117</v>
      </c>
      <c r="E225" s="406" t="s">
        <v>148</v>
      </c>
      <c r="F225" s="407" t="s">
        <v>122</v>
      </c>
      <c r="G225" s="411">
        <f>IF(I225+H225&gt;0,AVERAGE(H225:I225),0)</f>
        <v>40000</v>
      </c>
      <c r="H225" s="412"/>
      <c r="I225" s="413">
        <v>40000</v>
      </c>
      <c r="J225" s="411">
        <f>IF(L225+K225&gt;0,AVERAGE(K225:L225),0)</f>
        <v>0</v>
      </c>
      <c r="K225" s="412"/>
      <c r="L225" s="413"/>
      <c r="M225" s="411">
        <f>IF(O225+N225&gt;0,AVERAGE(N225:O225),0)</f>
        <v>40000</v>
      </c>
      <c r="N225" s="412"/>
      <c r="O225" s="413">
        <v>40000</v>
      </c>
      <c r="P225" s="411">
        <f>IF(R225+Q225&gt;0,AVERAGE(Q225:R225),0)</f>
        <v>0</v>
      </c>
      <c r="Q225" s="412"/>
      <c r="R225" s="976"/>
      <c r="S225" s="411">
        <f>IF(U225+T225&gt;0,AVERAGE(T225:U225),0)</f>
        <v>0</v>
      </c>
      <c r="T225" s="412"/>
      <c r="U225" s="413"/>
      <c r="V225" s="1241" t="s">
        <v>35</v>
      </c>
      <c r="W225" s="1242" t="s">
        <v>35</v>
      </c>
      <c r="X225" s="1242" t="s">
        <v>35</v>
      </c>
      <c r="Y225" s="1243" t="s">
        <v>35</v>
      </c>
      <c r="Z225" s="1094" t="s">
        <v>35</v>
      </c>
      <c r="AA225" s="1095" t="s">
        <v>35</v>
      </c>
      <c r="AB225" s="1095" t="s">
        <v>35</v>
      </c>
      <c r="AC225" s="1096" t="s">
        <v>35</v>
      </c>
      <c r="AD225" s="1094" t="s">
        <v>35</v>
      </c>
      <c r="AE225" s="1095" t="s">
        <v>35</v>
      </c>
      <c r="AF225" s="1095" t="s">
        <v>35</v>
      </c>
      <c r="AG225" s="1096" t="s">
        <v>35</v>
      </c>
    </row>
    <row r="226" spans="2:33" s="270" customFormat="1" ht="12.75" outlineLevel="1">
      <c r="B226" s="290" t="s">
        <v>277</v>
      </c>
      <c r="C226" s="345">
        <v>2240</v>
      </c>
      <c r="D226" s="346" t="s">
        <v>117</v>
      </c>
      <c r="E226" s="293" t="s">
        <v>278</v>
      </c>
      <c r="F226" s="291" t="s">
        <v>79</v>
      </c>
      <c r="G226" s="234">
        <f>H226+I226</f>
        <v>110.4</v>
      </c>
      <c r="H226" s="235">
        <f>ROUND(H227+H230+H233,1)</f>
        <v>0</v>
      </c>
      <c r="I226" s="235">
        <f>ROUND(I227+I230+I233,1)</f>
        <v>110.4</v>
      </c>
      <c r="J226" s="234">
        <f>K226+L226</f>
        <v>0</v>
      </c>
      <c r="K226" s="235">
        <f>ROUND(K227+K230+K233,1)</f>
        <v>0</v>
      </c>
      <c r="L226" s="235">
        <f>ROUND(L227+L230+L233,1)</f>
        <v>0</v>
      </c>
      <c r="M226" s="234">
        <f>N226+O226</f>
        <v>60</v>
      </c>
      <c r="N226" s="235">
        <f>ROUND(N227+N230+N233,1)</f>
        <v>0</v>
      </c>
      <c r="O226" s="235">
        <f>ROUND(O227+O230+O233,1)</f>
        <v>60</v>
      </c>
      <c r="P226" s="234">
        <f>Q226+R226</f>
        <v>0</v>
      </c>
      <c r="Q226" s="235">
        <f>ROUND(Q227+Q230+Q233,1)</f>
        <v>0</v>
      </c>
      <c r="R226" s="235">
        <f>ROUND(R227+R230+R233,1)</f>
        <v>0</v>
      </c>
      <c r="S226" s="234">
        <f>T226+U226</f>
        <v>0</v>
      </c>
      <c r="T226" s="235">
        <f>ROUND(T227+T230+T233,1)</f>
        <v>0</v>
      </c>
      <c r="U226" s="235">
        <f>ROUND(U227+U230+U233,1)</f>
        <v>0</v>
      </c>
      <c r="V226" s="1223" t="s">
        <v>35</v>
      </c>
      <c r="W226" s="1224" t="s">
        <v>35</v>
      </c>
      <c r="X226" s="1224" t="s">
        <v>35</v>
      </c>
      <c r="Y226" s="1225" t="s">
        <v>35</v>
      </c>
      <c r="Z226" s="395">
        <f>J226-G226</f>
        <v>-110.4</v>
      </c>
      <c r="AA226" s="235">
        <f>M226-G226</f>
        <v>-50.400000000000006</v>
      </c>
      <c r="AB226" s="235">
        <f>P226-G226</f>
        <v>-110.4</v>
      </c>
      <c r="AC226" s="1052">
        <f>S226-G226</f>
        <v>-110.4</v>
      </c>
      <c r="AD226" s="1053">
        <f>IF(G226&gt;0,ROUND((J226/G226),3),0)</f>
        <v>0</v>
      </c>
      <c r="AE226" s="1054">
        <f>IF(G226&gt;0,ROUND((M226/G226),3),0)</f>
        <v>0.543</v>
      </c>
      <c r="AF226" s="1054">
        <f>IF(G226&gt;0,ROUND((P226/G226),3),0)</f>
        <v>0</v>
      </c>
      <c r="AG226" s="1055">
        <f>IF(G226&gt;0,ROUND((S226/G226),3),0)</f>
        <v>0</v>
      </c>
    </row>
    <row r="227" spans="1:33" s="401" customFormat="1" ht="12.75" outlineLevel="1">
      <c r="A227" s="270"/>
      <c r="B227" s="382" t="s">
        <v>279</v>
      </c>
      <c r="C227" s="383">
        <v>2240</v>
      </c>
      <c r="D227" s="384" t="s">
        <v>117</v>
      </c>
      <c r="E227" s="396" t="s">
        <v>273</v>
      </c>
      <c r="F227" s="397" t="s">
        <v>79</v>
      </c>
      <c r="G227" s="398">
        <f>H227+I227</f>
        <v>0</v>
      </c>
      <c r="H227" s="399">
        <f>ROUND(H228*H229/1000,1)</f>
        <v>0</v>
      </c>
      <c r="I227" s="400">
        <f>ROUND(I228*I229/1000,1)</f>
        <v>0</v>
      </c>
      <c r="J227" s="398">
        <f>K227+L227</f>
        <v>0</v>
      </c>
      <c r="K227" s="399">
        <f>ROUND(K228*K229/1000,1)</f>
        <v>0</v>
      </c>
      <c r="L227" s="400">
        <f>ROUND(L228*L229/1000,1)</f>
        <v>0</v>
      </c>
      <c r="M227" s="398">
        <f>N227+O227</f>
        <v>0</v>
      </c>
      <c r="N227" s="399">
        <f>ROUND(N228*N229/1000,1)</f>
        <v>0</v>
      </c>
      <c r="O227" s="400">
        <f>ROUND(O228*O229/1000,1)</f>
        <v>0</v>
      </c>
      <c r="P227" s="398">
        <f>Q227+R227</f>
        <v>0</v>
      </c>
      <c r="Q227" s="399">
        <f>ROUND(Q228*Q229/1000,1)</f>
        <v>0</v>
      </c>
      <c r="R227" s="967">
        <f>ROUND(R228*R229/1000,1)</f>
        <v>0</v>
      </c>
      <c r="S227" s="398">
        <f>T227+U227</f>
        <v>0</v>
      </c>
      <c r="T227" s="399">
        <f>ROUND(T228*T229/1000,1)</f>
        <v>0</v>
      </c>
      <c r="U227" s="400">
        <f>ROUND(U228*U229/1000,1)</f>
        <v>0</v>
      </c>
      <c r="V227" s="1232" t="s">
        <v>35</v>
      </c>
      <c r="W227" s="1233" t="s">
        <v>35</v>
      </c>
      <c r="X227" s="1233" t="s">
        <v>35</v>
      </c>
      <c r="Y227" s="1234" t="s">
        <v>35</v>
      </c>
      <c r="Z227" s="1022">
        <f>J227-G227</f>
        <v>0</v>
      </c>
      <c r="AA227" s="636">
        <f>M227-G227</f>
        <v>0</v>
      </c>
      <c r="AB227" s="636">
        <f>P227-G227</f>
        <v>0</v>
      </c>
      <c r="AC227" s="1111">
        <f>S227-G227</f>
        <v>0</v>
      </c>
      <c r="AD227" s="1112">
        <f>IF(G227&gt;0,ROUND((J227/G227),3),0)</f>
        <v>0</v>
      </c>
      <c r="AE227" s="1113">
        <f>IF(G227&gt;0,ROUND((M227/G227),3),0)</f>
        <v>0</v>
      </c>
      <c r="AF227" s="1113">
        <f>IF(G227&gt;0,ROUND((P227/G227),3),0)</f>
        <v>0</v>
      </c>
      <c r="AG227" s="1114">
        <f>IF(G227&gt;0,ROUND((S227/G227),3),0)</f>
        <v>0</v>
      </c>
    </row>
    <row r="228" spans="2:33" s="402" customFormat="1" ht="11.25" outlineLevel="1">
      <c r="B228" s="403"/>
      <c r="C228" s="404"/>
      <c r="D228" s="405" t="s">
        <v>117</v>
      </c>
      <c r="E228" s="406" t="s">
        <v>147</v>
      </c>
      <c r="F228" s="407" t="s">
        <v>37</v>
      </c>
      <c r="G228" s="408">
        <f>H228+I228</f>
        <v>0</v>
      </c>
      <c r="H228" s="409"/>
      <c r="I228" s="410"/>
      <c r="J228" s="408">
        <f>K228+L228</f>
        <v>0</v>
      </c>
      <c r="K228" s="409"/>
      <c r="L228" s="410"/>
      <c r="M228" s="408">
        <f>N228+O228</f>
        <v>0</v>
      </c>
      <c r="N228" s="409"/>
      <c r="O228" s="410"/>
      <c r="P228" s="408">
        <f>Q228+R228</f>
        <v>0</v>
      </c>
      <c r="Q228" s="409"/>
      <c r="R228" s="1017"/>
      <c r="S228" s="408">
        <f>T228+U228</f>
        <v>0</v>
      </c>
      <c r="T228" s="409"/>
      <c r="U228" s="410"/>
      <c r="V228" s="1241" t="s">
        <v>35</v>
      </c>
      <c r="W228" s="1242" t="s">
        <v>35</v>
      </c>
      <c r="X228" s="1242" t="s">
        <v>35</v>
      </c>
      <c r="Y228" s="1243" t="s">
        <v>35</v>
      </c>
      <c r="Z228" s="1094" t="s">
        <v>35</v>
      </c>
      <c r="AA228" s="1095" t="s">
        <v>35</v>
      </c>
      <c r="AB228" s="1095" t="s">
        <v>35</v>
      </c>
      <c r="AC228" s="1096" t="s">
        <v>35</v>
      </c>
      <c r="AD228" s="1094" t="s">
        <v>35</v>
      </c>
      <c r="AE228" s="1095" t="s">
        <v>35</v>
      </c>
      <c r="AF228" s="1095" t="s">
        <v>35</v>
      </c>
      <c r="AG228" s="1096" t="s">
        <v>35</v>
      </c>
    </row>
    <row r="229" spans="2:33" s="402" customFormat="1" ht="11.25" outlineLevel="1">
      <c r="B229" s="403"/>
      <c r="C229" s="404"/>
      <c r="D229" s="405" t="s">
        <v>117</v>
      </c>
      <c r="E229" s="406" t="s">
        <v>148</v>
      </c>
      <c r="F229" s="407" t="s">
        <v>122</v>
      </c>
      <c r="G229" s="411">
        <f>IF(I229+H229&gt;0,AVERAGE(H229:I229),0)</f>
        <v>0</v>
      </c>
      <c r="H229" s="412"/>
      <c r="I229" s="413"/>
      <c r="J229" s="411">
        <f>IF(L229+K229&gt;0,AVERAGE(K229:L229),0)</f>
        <v>0</v>
      </c>
      <c r="K229" s="412"/>
      <c r="L229" s="413"/>
      <c r="M229" s="411">
        <f>IF(O229+N229&gt;0,AVERAGE(N229:O229),0)</f>
        <v>0</v>
      </c>
      <c r="N229" s="412"/>
      <c r="O229" s="413"/>
      <c r="P229" s="411">
        <f>IF(R229+Q229&gt;0,AVERAGE(Q229:R229),0)</f>
        <v>0</v>
      </c>
      <c r="Q229" s="412"/>
      <c r="R229" s="976"/>
      <c r="S229" s="411">
        <f>IF(U229+T229&gt;0,AVERAGE(T229:U229),0)</f>
        <v>0</v>
      </c>
      <c r="T229" s="412"/>
      <c r="U229" s="413"/>
      <c r="V229" s="1241" t="s">
        <v>35</v>
      </c>
      <c r="W229" s="1242" t="s">
        <v>35</v>
      </c>
      <c r="X229" s="1242" t="s">
        <v>35</v>
      </c>
      <c r="Y229" s="1243" t="s">
        <v>35</v>
      </c>
      <c r="Z229" s="1094" t="s">
        <v>35</v>
      </c>
      <c r="AA229" s="1095" t="s">
        <v>35</v>
      </c>
      <c r="AB229" s="1095" t="s">
        <v>35</v>
      </c>
      <c r="AC229" s="1096" t="s">
        <v>35</v>
      </c>
      <c r="AD229" s="1094" t="s">
        <v>35</v>
      </c>
      <c r="AE229" s="1095" t="s">
        <v>35</v>
      </c>
      <c r="AF229" s="1095" t="s">
        <v>35</v>
      </c>
      <c r="AG229" s="1096" t="s">
        <v>35</v>
      </c>
    </row>
    <row r="230" spans="1:33" s="401" customFormat="1" ht="12.75" outlineLevel="1">
      <c r="A230" s="270"/>
      <c r="B230" s="382" t="s">
        <v>280</v>
      </c>
      <c r="C230" s="383">
        <v>2240</v>
      </c>
      <c r="D230" s="384" t="s">
        <v>117</v>
      </c>
      <c r="E230" s="396" t="s">
        <v>275</v>
      </c>
      <c r="F230" s="397" t="s">
        <v>79</v>
      </c>
      <c r="G230" s="398">
        <f>H230+I230</f>
        <v>50.4</v>
      </c>
      <c r="H230" s="399">
        <f>ROUND(H231*H232/1000,1)</f>
        <v>0</v>
      </c>
      <c r="I230" s="400">
        <f>ROUND(I231*I232/1000,1)</f>
        <v>50.4</v>
      </c>
      <c r="J230" s="398">
        <f>K230+L230</f>
        <v>0</v>
      </c>
      <c r="K230" s="399">
        <f>ROUND(K231*K232/1000,1)</f>
        <v>0</v>
      </c>
      <c r="L230" s="400">
        <f>ROUND(L231*L232/1000,1)</f>
        <v>0</v>
      </c>
      <c r="M230" s="398">
        <f>N230+O230</f>
        <v>0</v>
      </c>
      <c r="N230" s="399">
        <f>ROUND(N231*N232/1000,1)</f>
        <v>0</v>
      </c>
      <c r="O230" s="400">
        <f>ROUND(O231*O232/1000,1)</f>
        <v>0</v>
      </c>
      <c r="P230" s="398">
        <f>Q230+R230</f>
        <v>0</v>
      </c>
      <c r="Q230" s="399">
        <f>ROUND(Q231*Q232/1000,1)</f>
        <v>0</v>
      </c>
      <c r="R230" s="967">
        <f>ROUND(R231*R232/1000,1)</f>
        <v>0</v>
      </c>
      <c r="S230" s="398">
        <f>T230+U230</f>
        <v>0</v>
      </c>
      <c r="T230" s="399">
        <f>ROUND(T231*T232/1000,1)</f>
        <v>0</v>
      </c>
      <c r="U230" s="400">
        <f>ROUND(U231*U232/1000,1)</f>
        <v>0</v>
      </c>
      <c r="V230" s="1232" t="s">
        <v>35</v>
      </c>
      <c r="W230" s="1233" t="s">
        <v>35</v>
      </c>
      <c r="X230" s="1233" t="s">
        <v>35</v>
      </c>
      <c r="Y230" s="1234" t="s">
        <v>35</v>
      </c>
      <c r="Z230" s="1022">
        <f>J230-G230</f>
        <v>-50.4</v>
      </c>
      <c r="AA230" s="636">
        <f>M230-G230</f>
        <v>-50.4</v>
      </c>
      <c r="AB230" s="636">
        <f>P230-G230</f>
        <v>-50.4</v>
      </c>
      <c r="AC230" s="1111">
        <f>S230-G230</f>
        <v>-50.4</v>
      </c>
      <c r="AD230" s="1112">
        <f>IF(G230&gt;0,ROUND((J230/G230),3),0)</f>
        <v>0</v>
      </c>
      <c r="AE230" s="1113">
        <f>IF(G230&gt;0,ROUND((M230/G230),3),0)</f>
        <v>0</v>
      </c>
      <c r="AF230" s="1113">
        <f>IF(G230&gt;0,ROUND((P230/G230),3),0)</f>
        <v>0</v>
      </c>
      <c r="AG230" s="1114">
        <f>IF(G230&gt;0,ROUND((S230/G230),3),0)</f>
        <v>0</v>
      </c>
    </row>
    <row r="231" spans="2:33" s="402" customFormat="1" ht="11.25" outlineLevel="1">
      <c r="B231" s="403"/>
      <c r="C231" s="404"/>
      <c r="D231" s="405" t="s">
        <v>117</v>
      </c>
      <c r="E231" s="406" t="s">
        <v>147</v>
      </c>
      <c r="F231" s="407" t="s">
        <v>37</v>
      </c>
      <c r="G231" s="408">
        <f>H231+I231</f>
        <v>6</v>
      </c>
      <c r="H231" s="409"/>
      <c r="I231" s="410">
        <v>6</v>
      </c>
      <c r="J231" s="408">
        <f>K231+L231</f>
        <v>0</v>
      </c>
      <c r="K231" s="409"/>
      <c r="L231" s="410"/>
      <c r="M231" s="408">
        <f>N231+O231</f>
        <v>0</v>
      </c>
      <c r="N231" s="409"/>
      <c r="O231" s="410"/>
      <c r="P231" s="408">
        <f>Q231+R231</f>
        <v>0</v>
      </c>
      <c r="Q231" s="409"/>
      <c r="R231" s="1017"/>
      <c r="S231" s="408">
        <f>T231+U231</f>
        <v>0</v>
      </c>
      <c r="T231" s="409"/>
      <c r="U231" s="410"/>
      <c r="V231" s="1241" t="s">
        <v>35</v>
      </c>
      <c r="W231" s="1242" t="s">
        <v>35</v>
      </c>
      <c r="X231" s="1242" t="s">
        <v>35</v>
      </c>
      <c r="Y231" s="1243" t="s">
        <v>35</v>
      </c>
      <c r="Z231" s="1094" t="s">
        <v>35</v>
      </c>
      <c r="AA231" s="1095" t="s">
        <v>35</v>
      </c>
      <c r="AB231" s="1095" t="s">
        <v>35</v>
      </c>
      <c r="AC231" s="1096" t="s">
        <v>35</v>
      </c>
      <c r="AD231" s="1094" t="s">
        <v>35</v>
      </c>
      <c r="AE231" s="1095" t="s">
        <v>35</v>
      </c>
      <c r="AF231" s="1095" t="s">
        <v>35</v>
      </c>
      <c r="AG231" s="1096" t="s">
        <v>35</v>
      </c>
    </row>
    <row r="232" spans="2:33" s="402" customFormat="1" ht="11.25" outlineLevel="1">
      <c r="B232" s="403"/>
      <c r="C232" s="404"/>
      <c r="D232" s="405" t="s">
        <v>117</v>
      </c>
      <c r="E232" s="406" t="s">
        <v>148</v>
      </c>
      <c r="F232" s="407" t="s">
        <v>122</v>
      </c>
      <c r="G232" s="411">
        <f>IF(I232+H232&gt;0,AVERAGE(H232:I232),0)</f>
        <v>8400</v>
      </c>
      <c r="H232" s="412"/>
      <c r="I232" s="413">
        <v>8400</v>
      </c>
      <c r="J232" s="411">
        <f>IF(L232+K232&gt;0,AVERAGE(K232:L232),0)</f>
        <v>0</v>
      </c>
      <c r="K232" s="412"/>
      <c r="L232" s="413"/>
      <c r="M232" s="411">
        <f>IF(O232+N232&gt;0,AVERAGE(N232:O232),0)</f>
        <v>0</v>
      </c>
      <c r="N232" s="412"/>
      <c r="O232" s="413"/>
      <c r="P232" s="411">
        <f>IF(R232+Q232&gt;0,AVERAGE(Q232:R232),0)</f>
        <v>0</v>
      </c>
      <c r="Q232" s="412"/>
      <c r="R232" s="976"/>
      <c r="S232" s="411">
        <f>IF(U232+T232&gt;0,AVERAGE(T232:U232),0)</f>
        <v>0</v>
      </c>
      <c r="T232" s="412"/>
      <c r="U232" s="413"/>
      <c r="V232" s="1241" t="s">
        <v>35</v>
      </c>
      <c r="W232" s="1242" t="s">
        <v>35</v>
      </c>
      <c r="X232" s="1242" t="s">
        <v>35</v>
      </c>
      <c r="Y232" s="1243" t="s">
        <v>35</v>
      </c>
      <c r="Z232" s="1094" t="s">
        <v>35</v>
      </c>
      <c r="AA232" s="1095" t="s">
        <v>35</v>
      </c>
      <c r="AB232" s="1095" t="s">
        <v>35</v>
      </c>
      <c r="AC232" s="1096" t="s">
        <v>35</v>
      </c>
      <c r="AD232" s="1094" t="s">
        <v>35</v>
      </c>
      <c r="AE232" s="1095" t="s">
        <v>35</v>
      </c>
      <c r="AF232" s="1095" t="s">
        <v>35</v>
      </c>
      <c r="AG232" s="1096" t="s">
        <v>35</v>
      </c>
    </row>
    <row r="233" spans="1:33" s="401" customFormat="1" ht="12.75" outlineLevel="1">
      <c r="A233" s="270"/>
      <c r="B233" s="382" t="s">
        <v>280</v>
      </c>
      <c r="C233" s="383">
        <v>2240</v>
      </c>
      <c r="D233" s="384" t="s">
        <v>117</v>
      </c>
      <c r="E233" s="396" t="s">
        <v>276</v>
      </c>
      <c r="F233" s="397" t="s">
        <v>79</v>
      </c>
      <c r="G233" s="398">
        <f>H233+I233</f>
        <v>60</v>
      </c>
      <c r="H233" s="399">
        <f>ROUND(H234*H235/1000,1)</f>
        <v>0</v>
      </c>
      <c r="I233" s="400">
        <f>ROUND(I234*I235/1000,1)</f>
        <v>60</v>
      </c>
      <c r="J233" s="398">
        <f>K233+L233</f>
        <v>0</v>
      </c>
      <c r="K233" s="399">
        <f>ROUND(K234*K235/1000,1)</f>
        <v>0</v>
      </c>
      <c r="L233" s="400">
        <f>ROUND(L234*L235/1000,1)</f>
        <v>0</v>
      </c>
      <c r="M233" s="398">
        <f>N233+O233</f>
        <v>60</v>
      </c>
      <c r="N233" s="399">
        <f>ROUND(N234*N235/1000,1)</f>
        <v>0</v>
      </c>
      <c r="O233" s="400">
        <f>ROUND(O234*O235/1000,1)</f>
        <v>60</v>
      </c>
      <c r="P233" s="398">
        <f>Q233+R233</f>
        <v>0</v>
      </c>
      <c r="Q233" s="399">
        <f>ROUND(Q234*Q235/1000,1)</f>
        <v>0</v>
      </c>
      <c r="R233" s="967">
        <f>ROUND(R234*R235/1000,1)</f>
        <v>0</v>
      </c>
      <c r="S233" s="398">
        <f>T233+U233</f>
        <v>0</v>
      </c>
      <c r="T233" s="399">
        <f>ROUND(T234*T235/1000,1)</f>
        <v>0</v>
      </c>
      <c r="U233" s="400">
        <f>ROUND(U234*U235/1000,1)</f>
        <v>0</v>
      </c>
      <c r="V233" s="1232" t="s">
        <v>35</v>
      </c>
      <c r="W233" s="1233" t="s">
        <v>35</v>
      </c>
      <c r="X233" s="1233" t="s">
        <v>35</v>
      </c>
      <c r="Y233" s="1234" t="s">
        <v>35</v>
      </c>
      <c r="Z233" s="1022">
        <f>J233-G233</f>
        <v>-60</v>
      </c>
      <c r="AA233" s="636">
        <f>M233-G233</f>
        <v>0</v>
      </c>
      <c r="AB233" s="636">
        <f>P233-G233</f>
        <v>-60</v>
      </c>
      <c r="AC233" s="1111">
        <f>S233-G233</f>
        <v>-60</v>
      </c>
      <c r="AD233" s="1112">
        <f>IF(G233&gt;0,ROUND((J233/G233),3),0)</f>
        <v>0</v>
      </c>
      <c r="AE233" s="1113">
        <f>IF(G233&gt;0,ROUND((M233/G233),3),0)</f>
        <v>1</v>
      </c>
      <c r="AF233" s="1113">
        <f>IF(G233&gt;0,ROUND((P233/G233),3),0)</f>
        <v>0</v>
      </c>
      <c r="AG233" s="1114">
        <f>IF(G233&gt;0,ROUND((S233/G233),3),0)</f>
        <v>0</v>
      </c>
    </row>
    <row r="234" spans="2:33" s="402" customFormat="1" ht="11.25" outlineLevel="1">
      <c r="B234" s="403"/>
      <c r="C234" s="404"/>
      <c r="D234" s="405" t="s">
        <v>117</v>
      </c>
      <c r="E234" s="406" t="s">
        <v>147</v>
      </c>
      <c r="F234" s="407" t="s">
        <v>37</v>
      </c>
      <c r="G234" s="408">
        <f>H234+I234</f>
        <v>6</v>
      </c>
      <c r="H234" s="409"/>
      <c r="I234" s="410">
        <v>6</v>
      </c>
      <c r="J234" s="408">
        <f>K234+L234</f>
        <v>0</v>
      </c>
      <c r="K234" s="409"/>
      <c r="L234" s="410"/>
      <c r="M234" s="408">
        <f>N234+O234</f>
        <v>2</v>
      </c>
      <c r="N234" s="409"/>
      <c r="O234" s="410">
        <v>2</v>
      </c>
      <c r="P234" s="408">
        <f>Q234+R234</f>
        <v>0</v>
      </c>
      <c r="Q234" s="409"/>
      <c r="R234" s="1017"/>
      <c r="S234" s="408">
        <f>T234+U234</f>
        <v>0</v>
      </c>
      <c r="T234" s="409"/>
      <c r="U234" s="410"/>
      <c r="V234" s="1241" t="s">
        <v>35</v>
      </c>
      <c r="W234" s="1242" t="s">
        <v>35</v>
      </c>
      <c r="X234" s="1242" t="s">
        <v>35</v>
      </c>
      <c r="Y234" s="1243" t="s">
        <v>35</v>
      </c>
      <c r="Z234" s="1094" t="s">
        <v>35</v>
      </c>
      <c r="AA234" s="1095" t="s">
        <v>35</v>
      </c>
      <c r="AB234" s="1095" t="s">
        <v>35</v>
      </c>
      <c r="AC234" s="1096" t="s">
        <v>35</v>
      </c>
      <c r="AD234" s="1094" t="s">
        <v>35</v>
      </c>
      <c r="AE234" s="1095" t="s">
        <v>35</v>
      </c>
      <c r="AF234" s="1095" t="s">
        <v>35</v>
      </c>
      <c r="AG234" s="1096" t="s">
        <v>35</v>
      </c>
    </row>
    <row r="235" spans="2:33" s="402" customFormat="1" ht="11.25" outlineLevel="1">
      <c r="B235" s="403"/>
      <c r="C235" s="404"/>
      <c r="D235" s="405" t="s">
        <v>117</v>
      </c>
      <c r="E235" s="406" t="s">
        <v>148</v>
      </c>
      <c r="F235" s="407" t="s">
        <v>122</v>
      </c>
      <c r="G235" s="411">
        <f>IF(I235+H235&gt;0,AVERAGE(H235:I235),0)</f>
        <v>10000</v>
      </c>
      <c r="H235" s="412"/>
      <c r="I235" s="413">
        <v>10000</v>
      </c>
      <c r="J235" s="411">
        <f>IF(L235+K235&gt;0,AVERAGE(K235:L235),0)</f>
        <v>0</v>
      </c>
      <c r="K235" s="412"/>
      <c r="L235" s="413"/>
      <c r="M235" s="411">
        <f>IF(O235+N235&gt;0,AVERAGE(N235:O235),0)</f>
        <v>30000</v>
      </c>
      <c r="N235" s="412"/>
      <c r="O235" s="413">
        <v>30000</v>
      </c>
      <c r="P235" s="411">
        <f>IF(R235+Q235&gt;0,AVERAGE(Q235:R235),0)</f>
        <v>0</v>
      </c>
      <c r="Q235" s="412"/>
      <c r="R235" s="976"/>
      <c r="S235" s="411">
        <f>IF(U235+T235&gt;0,AVERAGE(T235:U235),0)</f>
        <v>0</v>
      </c>
      <c r="T235" s="412"/>
      <c r="U235" s="413"/>
      <c r="V235" s="1241" t="s">
        <v>35</v>
      </c>
      <c r="W235" s="1242" t="s">
        <v>35</v>
      </c>
      <c r="X235" s="1242" t="s">
        <v>35</v>
      </c>
      <c r="Y235" s="1243" t="s">
        <v>35</v>
      </c>
      <c r="Z235" s="1094" t="s">
        <v>35</v>
      </c>
      <c r="AA235" s="1095" t="s">
        <v>35</v>
      </c>
      <c r="AB235" s="1095" t="s">
        <v>35</v>
      </c>
      <c r="AC235" s="1096" t="s">
        <v>35</v>
      </c>
      <c r="AD235" s="1094" t="s">
        <v>35</v>
      </c>
      <c r="AE235" s="1095" t="s">
        <v>35</v>
      </c>
      <c r="AF235" s="1095" t="s">
        <v>35</v>
      </c>
      <c r="AG235" s="1096" t="s">
        <v>35</v>
      </c>
    </row>
    <row r="236" spans="2:33" s="270" customFormat="1" ht="12.75" outlineLevel="1">
      <c r="B236" s="290" t="s">
        <v>281</v>
      </c>
      <c r="C236" s="345">
        <v>2240</v>
      </c>
      <c r="D236" s="346" t="s">
        <v>117</v>
      </c>
      <c r="E236" s="293" t="s">
        <v>282</v>
      </c>
      <c r="F236" s="291" t="s">
        <v>79</v>
      </c>
      <c r="G236" s="234">
        <f>H236+I236</f>
        <v>134.4</v>
      </c>
      <c r="H236" s="235">
        <f>ROUND(H237+H240+H243,1)</f>
        <v>0</v>
      </c>
      <c r="I236" s="395">
        <f>ROUND(I237,1)</f>
        <v>134.4</v>
      </c>
      <c r="J236" s="234">
        <f>K236+L236</f>
        <v>0</v>
      </c>
      <c r="K236" s="235">
        <f>ROUND(K237+K240+K243,1)</f>
        <v>0</v>
      </c>
      <c r="L236" s="395">
        <f>ROUND(L237,1)</f>
        <v>0</v>
      </c>
      <c r="M236" s="234">
        <f>N236+O236</f>
        <v>0</v>
      </c>
      <c r="N236" s="235">
        <f>ROUND(N237+N240+N243,1)</f>
        <v>0</v>
      </c>
      <c r="O236" s="395">
        <f>ROUND(O237,1)</f>
        <v>0</v>
      </c>
      <c r="P236" s="234">
        <f>Q236+R236</f>
        <v>0</v>
      </c>
      <c r="Q236" s="235">
        <f>ROUND(Q237+Q240+Q243,1)</f>
        <v>0</v>
      </c>
      <c r="R236" s="395">
        <f>ROUND(R237,1)</f>
        <v>0</v>
      </c>
      <c r="S236" s="234">
        <f>T236+U236</f>
        <v>0</v>
      </c>
      <c r="T236" s="235">
        <f>ROUND(T237+T240+T243,1)</f>
        <v>0</v>
      </c>
      <c r="U236" s="236">
        <f>ROUND(U237,1)</f>
        <v>0</v>
      </c>
      <c r="V236" s="1223" t="s">
        <v>35</v>
      </c>
      <c r="W236" s="1224" t="s">
        <v>35</v>
      </c>
      <c r="X236" s="1224" t="s">
        <v>35</v>
      </c>
      <c r="Y236" s="1225" t="s">
        <v>35</v>
      </c>
      <c r="Z236" s="395">
        <f>J236-G236</f>
        <v>-134.4</v>
      </c>
      <c r="AA236" s="235">
        <f>M236-G236</f>
        <v>-134.4</v>
      </c>
      <c r="AB236" s="235">
        <f>P236-G236</f>
        <v>-134.4</v>
      </c>
      <c r="AC236" s="1052">
        <f>S236-G236</f>
        <v>-134.4</v>
      </c>
      <c r="AD236" s="1053">
        <f>IF(G236&gt;0,ROUND((J236/G236),3),0)</f>
        <v>0</v>
      </c>
      <c r="AE236" s="1054">
        <f>IF(G236&gt;0,ROUND((M236/G236),3),0)</f>
        <v>0</v>
      </c>
      <c r="AF236" s="1054">
        <f>IF(G236&gt;0,ROUND((P236/G236),3),0)</f>
        <v>0</v>
      </c>
      <c r="AG236" s="1055">
        <f>IF(G236&gt;0,ROUND((S236/G236),3),0)</f>
        <v>0</v>
      </c>
    </row>
    <row r="237" spans="1:33" s="401" customFormat="1" ht="12.75" outlineLevel="1">
      <c r="A237" s="270"/>
      <c r="B237" s="382" t="s">
        <v>283</v>
      </c>
      <c r="C237" s="383">
        <v>2240</v>
      </c>
      <c r="D237" s="384" t="s">
        <v>117</v>
      </c>
      <c r="E237" s="396" t="s">
        <v>273</v>
      </c>
      <c r="F237" s="397" t="s">
        <v>79</v>
      </c>
      <c r="G237" s="398">
        <f>H237+I237</f>
        <v>134.4</v>
      </c>
      <c r="H237" s="399">
        <f>ROUND(H238*H239/1000,1)</f>
        <v>0</v>
      </c>
      <c r="I237" s="400">
        <f>ROUND(I238*I239/1000,1)</f>
        <v>134.4</v>
      </c>
      <c r="J237" s="398">
        <f>K237+L237</f>
        <v>0</v>
      </c>
      <c r="K237" s="399">
        <f>ROUND(K238*K239/1000,1)</f>
        <v>0</v>
      </c>
      <c r="L237" s="400">
        <f>ROUND(L238*L239/1000,1)</f>
        <v>0</v>
      </c>
      <c r="M237" s="398">
        <f>N237+O237</f>
        <v>0</v>
      </c>
      <c r="N237" s="399">
        <f>ROUND(N238*N239/1000,1)</f>
        <v>0</v>
      </c>
      <c r="O237" s="400">
        <f>ROUND(O238*O239/1000,1)</f>
        <v>0</v>
      </c>
      <c r="P237" s="398">
        <f>Q237+R237</f>
        <v>0</v>
      </c>
      <c r="Q237" s="399">
        <f>ROUND(Q238*Q239/1000,1)</f>
        <v>0</v>
      </c>
      <c r="R237" s="967">
        <f>ROUND(R238*R239/1000,1)</f>
        <v>0</v>
      </c>
      <c r="S237" s="398">
        <f>T237+U237</f>
        <v>0</v>
      </c>
      <c r="T237" s="399">
        <f>ROUND(T238*T239/1000,1)</f>
        <v>0</v>
      </c>
      <c r="U237" s="400">
        <f>ROUND(U238*U239/1000,1)</f>
        <v>0</v>
      </c>
      <c r="V237" s="1232" t="s">
        <v>35</v>
      </c>
      <c r="W237" s="1233" t="s">
        <v>35</v>
      </c>
      <c r="X237" s="1233" t="s">
        <v>35</v>
      </c>
      <c r="Y237" s="1234" t="s">
        <v>35</v>
      </c>
      <c r="Z237" s="1022">
        <f>J237-G237</f>
        <v>-134.4</v>
      </c>
      <c r="AA237" s="636">
        <f>M237-G237</f>
        <v>-134.4</v>
      </c>
      <c r="AB237" s="636">
        <f>P237-G237</f>
        <v>-134.4</v>
      </c>
      <c r="AC237" s="1111">
        <f>S237-G237</f>
        <v>-134.4</v>
      </c>
      <c r="AD237" s="1112">
        <f>IF(G237&gt;0,ROUND((J237/G237),3),0)</f>
        <v>0</v>
      </c>
      <c r="AE237" s="1113">
        <f>IF(G237&gt;0,ROUND((M237/G237),3),0)</f>
        <v>0</v>
      </c>
      <c r="AF237" s="1113">
        <f>IF(G237&gt;0,ROUND((P237/G237),3),0)</f>
        <v>0</v>
      </c>
      <c r="AG237" s="1114">
        <f>IF(G237&gt;0,ROUND((S237/G237),3),0)</f>
        <v>0</v>
      </c>
    </row>
    <row r="238" spans="2:33" s="402" customFormat="1" ht="11.25" outlineLevel="1">
      <c r="B238" s="403"/>
      <c r="C238" s="404"/>
      <c r="D238" s="405" t="s">
        <v>117</v>
      </c>
      <c r="E238" s="406" t="s">
        <v>147</v>
      </c>
      <c r="F238" s="407" t="s">
        <v>37</v>
      </c>
      <c r="G238" s="408">
        <f>H238+I238</f>
        <v>12</v>
      </c>
      <c r="H238" s="409"/>
      <c r="I238" s="410">
        <v>12</v>
      </c>
      <c r="J238" s="408">
        <f>K238+L238</f>
        <v>0</v>
      </c>
      <c r="K238" s="409"/>
      <c r="L238" s="410"/>
      <c r="M238" s="408">
        <f>N238+O238</f>
        <v>0</v>
      </c>
      <c r="N238" s="409"/>
      <c r="O238" s="410"/>
      <c r="P238" s="408">
        <f>Q238+R238</f>
        <v>0</v>
      </c>
      <c r="Q238" s="409"/>
      <c r="R238" s="1017"/>
      <c r="S238" s="408">
        <f>T238+U238</f>
        <v>0</v>
      </c>
      <c r="T238" s="409"/>
      <c r="U238" s="410"/>
      <c r="V238" s="1241" t="s">
        <v>35</v>
      </c>
      <c r="W238" s="1242" t="s">
        <v>35</v>
      </c>
      <c r="X238" s="1242" t="s">
        <v>35</v>
      </c>
      <c r="Y238" s="1243" t="s">
        <v>35</v>
      </c>
      <c r="Z238" s="1094" t="s">
        <v>35</v>
      </c>
      <c r="AA238" s="1095" t="s">
        <v>35</v>
      </c>
      <c r="AB238" s="1095" t="s">
        <v>35</v>
      </c>
      <c r="AC238" s="1096" t="s">
        <v>35</v>
      </c>
      <c r="AD238" s="1094" t="s">
        <v>35</v>
      </c>
      <c r="AE238" s="1095" t="s">
        <v>35</v>
      </c>
      <c r="AF238" s="1095" t="s">
        <v>35</v>
      </c>
      <c r="AG238" s="1096" t="s">
        <v>35</v>
      </c>
    </row>
    <row r="239" spans="2:33" s="402" customFormat="1" ht="11.25" outlineLevel="1">
      <c r="B239" s="403"/>
      <c r="C239" s="404"/>
      <c r="D239" s="405" t="s">
        <v>117</v>
      </c>
      <c r="E239" s="406" t="s">
        <v>148</v>
      </c>
      <c r="F239" s="407" t="s">
        <v>122</v>
      </c>
      <c r="G239" s="411">
        <f>IF(I239+H239&gt;0,AVERAGE(H239:I239),0)</f>
        <v>11200</v>
      </c>
      <c r="H239" s="412"/>
      <c r="I239" s="413">
        <v>11200</v>
      </c>
      <c r="J239" s="411">
        <f>IF(L239+K239&gt;0,AVERAGE(K239:L239),0)</f>
        <v>0</v>
      </c>
      <c r="K239" s="412"/>
      <c r="L239" s="413"/>
      <c r="M239" s="411">
        <f>IF(O239+N239&gt;0,AVERAGE(N239:O239),0)</f>
        <v>0</v>
      </c>
      <c r="N239" s="412"/>
      <c r="O239" s="413"/>
      <c r="P239" s="411">
        <f>IF(R239+Q239&gt;0,AVERAGE(Q239:R239),0)</f>
        <v>0</v>
      </c>
      <c r="Q239" s="412"/>
      <c r="R239" s="976"/>
      <c r="S239" s="411">
        <f>IF(U239+T239&gt;0,AVERAGE(T239:U239),0)</f>
        <v>0</v>
      </c>
      <c r="T239" s="412"/>
      <c r="U239" s="413"/>
      <c r="V239" s="1241" t="s">
        <v>35</v>
      </c>
      <c r="W239" s="1242" t="s">
        <v>35</v>
      </c>
      <c r="X239" s="1242" t="s">
        <v>35</v>
      </c>
      <c r="Y239" s="1243" t="s">
        <v>35</v>
      </c>
      <c r="Z239" s="1094" t="s">
        <v>35</v>
      </c>
      <c r="AA239" s="1095" t="s">
        <v>35</v>
      </c>
      <c r="AB239" s="1095" t="s">
        <v>35</v>
      </c>
      <c r="AC239" s="1096" t="s">
        <v>35</v>
      </c>
      <c r="AD239" s="1094" t="s">
        <v>35</v>
      </c>
      <c r="AE239" s="1095" t="s">
        <v>35</v>
      </c>
      <c r="AF239" s="1095" t="s">
        <v>35</v>
      </c>
      <c r="AG239" s="1096" t="s">
        <v>35</v>
      </c>
    </row>
    <row r="240" spans="1:33" s="401" customFormat="1" ht="12.75" outlineLevel="1">
      <c r="A240" s="270"/>
      <c r="B240" s="382" t="s">
        <v>284</v>
      </c>
      <c r="C240" s="383">
        <v>2240</v>
      </c>
      <c r="D240" s="384" t="s">
        <v>117</v>
      </c>
      <c r="E240" s="396" t="s">
        <v>275</v>
      </c>
      <c r="F240" s="397" t="s">
        <v>79</v>
      </c>
      <c r="G240" s="398">
        <f>H240+I240</f>
        <v>38.4</v>
      </c>
      <c r="H240" s="399">
        <f>ROUND(H241*H242/1000,1)</f>
        <v>0</v>
      </c>
      <c r="I240" s="400">
        <f>ROUND(I241*I242/1000,1)</f>
        <v>38.4</v>
      </c>
      <c r="J240" s="398">
        <f>K240+L240</f>
        <v>0</v>
      </c>
      <c r="K240" s="399">
        <f>ROUND(K241*K242/1000,1)</f>
        <v>0</v>
      </c>
      <c r="L240" s="400">
        <f>ROUND(L241*L242/1000,1)</f>
        <v>0</v>
      </c>
      <c r="M240" s="398">
        <f>N240+O240</f>
        <v>0</v>
      </c>
      <c r="N240" s="399">
        <f>ROUND(N241*N242/1000,1)</f>
        <v>0</v>
      </c>
      <c r="O240" s="400">
        <f>ROUND(O241*O242/1000,1)</f>
        <v>0</v>
      </c>
      <c r="P240" s="398">
        <f>Q240+R240</f>
        <v>0</v>
      </c>
      <c r="Q240" s="399">
        <f>ROUND(Q241*Q242/1000,1)</f>
        <v>0</v>
      </c>
      <c r="R240" s="967">
        <f>ROUND(R241*R242/1000,1)</f>
        <v>0</v>
      </c>
      <c r="S240" s="398">
        <f>T240+U240</f>
        <v>0</v>
      </c>
      <c r="T240" s="399">
        <f>ROUND(T241*T242/1000,1)</f>
        <v>0</v>
      </c>
      <c r="U240" s="400">
        <f>ROUND(U241*U242/1000,1)</f>
        <v>0</v>
      </c>
      <c r="V240" s="1232" t="s">
        <v>35</v>
      </c>
      <c r="W240" s="1233" t="s">
        <v>35</v>
      </c>
      <c r="X240" s="1233" t="s">
        <v>35</v>
      </c>
      <c r="Y240" s="1234" t="s">
        <v>35</v>
      </c>
      <c r="Z240" s="1022">
        <f>J240-G240</f>
        <v>-38.4</v>
      </c>
      <c r="AA240" s="636">
        <f>M240-G240</f>
        <v>-38.4</v>
      </c>
      <c r="AB240" s="636">
        <f>P240-G240</f>
        <v>-38.4</v>
      </c>
      <c r="AC240" s="1111">
        <f>S240-G240</f>
        <v>-38.4</v>
      </c>
      <c r="AD240" s="1112">
        <f>IF(G240&gt;0,ROUND((J240/G240),3),0)</f>
        <v>0</v>
      </c>
      <c r="AE240" s="1113">
        <f>IF(G240&gt;0,ROUND((M240/G240),3),0)</f>
        <v>0</v>
      </c>
      <c r="AF240" s="1113">
        <f>IF(G240&gt;0,ROUND((P240/G240),3),0)</f>
        <v>0</v>
      </c>
      <c r="AG240" s="1114">
        <f>IF(G240&gt;0,ROUND((S240/G240),3),0)</f>
        <v>0</v>
      </c>
    </row>
    <row r="241" spans="2:33" s="402" customFormat="1" ht="11.25" outlineLevel="1">
      <c r="B241" s="403"/>
      <c r="C241" s="404"/>
      <c r="D241" s="405" t="s">
        <v>117</v>
      </c>
      <c r="E241" s="406" t="s">
        <v>147</v>
      </c>
      <c r="F241" s="407" t="s">
        <v>37</v>
      </c>
      <c r="G241" s="408">
        <f>H241+I241</f>
        <v>12</v>
      </c>
      <c r="H241" s="409"/>
      <c r="I241" s="410">
        <v>12</v>
      </c>
      <c r="J241" s="408">
        <f>K241+L241</f>
        <v>0</v>
      </c>
      <c r="K241" s="409"/>
      <c r="L241" s="410"/>
      <c r="M241" s="408">
        <f>N241+O241</f>
        <v>0</v>
      </c>
      <c r="N241" s="409"/>
      <c r="O241" s="410"/>
      <c r="P241" s="408">
        <f>Q241+R241</f>
        <v>0</v>
      </c>
      <c r="Q241" s="409"/>
      <c r="R241" s="1017"/>
      <c r="S241" s="408">
        <f>T241+U241</f>
        <v>0</v>
      </c>
      <c r="T241" s="409"/>
      <c r="U241" s="410"/>
      <c r="V241" s="1241" t="s">
        <v>35</v>
      </c>
      <c r="W241" s="1242" t="s">
        <v>35</v>
      </c>
      <c r="X241" s="1242" t="s">
        <v>35</v>
      </c>
      <c r="Y241" s="1243" t="s">
        <v>35</v>
      </c>
      <c r="Z241" s="1094" t="s">
        <v>35</v>
      </c>
      <c r="AA241" s="1095" t="s">
        <v>35</v>
      </c>
      <c r="AB241" s="1095" t="s">
        <v>35</v>
      </c>
      <c r="AC241" s="1096" t="s">
        <v>35</v>
      </c>
      <c r="AD241" s="1094" t="s">
        <v>35</v>
      </c>
      <c r="AE241" s="1095" t="s">
        <v>35</v>
      </c>
      <c r="AF241" s="1095" t="s">
        <v>35</v>
      </c>
      <c r="AG241" s="1096" t="s">
        <v>35</v>
      </c>
    </row>
    <row r="242" spans="2:33" s="402" customFormat="1" ht="11.25" outlineLevel="1">
      <c r="B242" s="403"/>
      <c r="C242" s="404"/>
      <c r="D242" s="405" t="s">
        <v>117</v>
      </c>
      <c r="E242" s="406" t="s">
        <v>148</v>
      </c>
      <c r="F242" s="407" t="s">
        <v>122</v>
      </c>
      <c r="G242" s="411">
        <f>IF(I242+H242&gt;0,AVERAGE(H242:I242),0)</f>
        <v>3200</v>
      </c>
      <c r="H242" s="412"/>
      <c r="I242" s="413">
        <v>3200</v>
      </c>
      <c r="J242" s="411">
        <f>IF(L242+K242&gt;0,AVERAGE(K242:L242),0)</f>
        <v>0</v>
      </c>
      <c r="K242" s="412"/>
      <c r="L242" s="413"/>
      <c r="M242" s="411">
        <f>IF(O242+N242&gt;0,AVERAGE(N242:O242),0)</f>
        <v>0</v>
      </c>
      <c r="N242" s="412"/>
      <c r="O242" s="413"/>
      <c r="P242" s="411">
        <f>IF(R242+Q242&gt;0,AVERAGE(Q242:R242),0)</f>
        <v>0</v>
      </c>
      <c r="Q242" s="412"/>
      <c r="R242" s="976"/>
      <c r="S242" s="411">
        <f>IF(U242+T242&gt;0,AVERAGE(T242:U242),0)</f>
        <v>0</v>
      </c>
      <c r="T242" s="412"/>
      <c r="U242" s="413"/>
      <c r="V242" s="1241" t="s">
        <v>35</v>
      </c>
      <c r="W242" s="1242" t="s">
        <v>35</v>
      </c>
      <c r="X242" s="1242" t="s">
        <v>35</v>
      </c>
      <c r="Y242" s="1243" t="s">
        <v>35</v>
      </c>
      <c r="Z242" s="1094" t="s">
        <v>35</v>
      </c>
      <c r="AA242" s="1095" t="s">
        <v>35</v>
      </c>
      <c r="AB242" s="1095" t="s">
        <v>35</v>
      </c>
      <c r="AC242" s="1096" t="s">
        <v>35</v>
      </c>
      <c r="AD242" s="1094" t="s">
        <v>35</v>
      </c>
      <c r="AE242" s="1095" t="s">
        <v>35</v>
      </c>
      <c r="AF242" s="1095" t="s">
        <v>35</v>
      </c>
      <c r="AG242" s="1096" t="s">
        <v>35</v>
      </c>
    </row>
    <row r="243" spans="1:33" s="401" customFormat="1" ht="12.75" outlineLevel="1">
      <c r="A243" s="270"/>
      <c r="B243" s="382" t="s">
        <v>284</v>
      </c>
      <c r="C243" s="383">
        <v>2240</v>
      </c>
      <c r="D243" s="384" t="s">
        <v>117</v>
      </c>
      <c r="E243" s="396" t="s">
        <v>276</v>
      </c>
      <c r="F243" s="397" t="s">
        <v>79</v>
      </c>
      <c r="G243" s="398">
        <f>H243+I243</f>
        <v>96</v>
      </c>
      <c r="H243" s="399">
        <f>ROUND(H244*H245/1000,1)</f>
        <v>0</v>
      </c>
      <c r="I243" s="400">
        <f>ROUND(I244*I245/1000,1)</f>
        <v>96</v>
      </c>
      <c r="J243" s="398">
        <f>K243+L243</f>
        <v>0</v>
      </c>
      <c r="K243" s="399">
        <f>ROUND(K244*K245/1000,1)</f>
        <v>0</v>
      </c>
      <c r="L243" s="400">
        <f>ROUND(L244*L245/1000,1)</f>
        <v>0</v>
      </c>
      <c r="M243" s="398">
        <f>N243+O243</f>
        <v>59.5</v>
      </c>
      <c r="N243" s="399">
        <f>ROUND(N244*N245/1000,1)</f>
        <v>0</v>
      </c>
      <c r="O243" s="400">
        <f>ROUND(O244*O245/1000,1)</f>
        <v>59.5</v>
      </c>
      <c r="P243" s="398">
        <f>Q243+R243</f>
        <v>0</v>
      </c>
      <c r="Q243" s="399">
        <f>ROUND(Q244*Q245/1000,1)</f>
        <v>0</v>
      </c>
      <c r="R243" s="967">
        <f>ROUND(R244*R245/1000,1)</f>
        <v>0</v>
      </c>
      <c r="S243" s="398">
        <f>T243+U243</f>
        <v>0</v>
      </c>
      <c r="T243" s="399">
        <f>ROUND(T244*T245/1000,1)</f>
        <v>0</v>
      </c>
      <c r="U243" s="400">
        <f>ROUND(U244*U245/1000,1)</f>
        <v>0</v>
      </c>
      <c r="V243" s="1232" t="s">
        <v>35</v>
      </c>
      <c r="W243" s="1233" t="s">
        <v>35</v>
      </c>
      <c r="X243" s="1233" t="s">
        <v>35</v>
      </c>
      <c r="Y243" s="1234" t="s">
        <v>35</v>
      </c>
      <c r="Z243" s="1022">
        <f>J243-G243</f>
        <v>-96</v>
      </c>
      <c r="AA243" s="636">
        <f>M243-G243</f>
        <v>-36.5</v>
      </c>
      <c r="AB243" s="636">
        <f>P243-G243</f>
        <v>-96</v>
      </c>
      <c r="AC243" s="1111">
        <f>S243-G243</f>
        <v>-96</v>
      </c>
      <c r="AD243" s="1112">
        <f>IF(G243&gt;0,ROUND((J243/G243),3),0)</f>
        <v>0</v>
      </c>
      <c r="AE243" s="1113">
        <f>IF(G243&gt;0,ROUND((M243/G243),3),0)</f>
        <v>0.62</v>
      </c>
      <c r="AF243" s="1113">
        <f>IF(G243&gt;0,ROUND((P243/G243),3),0)</f>
        <v>0</v>
      </c>
      <c r="AG243" s="1114">
        <f>IF(G243&gt;0,ROUND((S243/G243),3),0)</f>
        <v>0</v>
      </c>
    </row>
    <row r="244" spans="2:33" s="402" customFormat="1" ht="11.25" outlineLevel="1">
      <c r="B244" s="403"/>
      <c r="C244" s="404"/>
      <c r="D244" s="405" t="s">
        <v>117</v>
      </c>
      <c r="E244" s="1115" t="s">
        <v>147</v>
      </c>
      <c r="F244" s="407" t="s">
        <v>37</v>
      </c>
      <c r="G244" s="408">
        <f>H244+I244</f>
        <v>12</v>
      </c>
      <c r="H244" s="409"/>
      <c r="I244" s="410">
        <v>12</v>
      </c>
      <c r="J244" s="408">
        <f>K244+L244</f>
        <v>0</v>
      </c>
      <c r="K244" s="409"/>
      <c r="L244" s="410"/>
      <c r="M244" s="408">
        <f>N244+O244</f>
        <v>6</v>
      </c>
      <c r="N244" s="409"/>
      <c r="O244" s="410">
        <v>6</v>
      </c>
      <c r="P244" s="408">
        <f>Q244+R244</f>
        <v>0</v>
      </c>
      <c r="Q244" s="409"/>
      <c r="R244" s="1017"/>
      <c r="S244" s="408">
        <f>T244+U244</f>
        <v>0</v>
      </c>
      <c r="T244" s="409"/>
      <c r="U244" s="410"/>
      <c r="V244" s="1241" t="s">
        <v>35</v>
      </c>
      <c r="W244" s="1242" t="s">
        <v>35</v>
      </c>
      <c r="X244" s="1242" t="s">
        <v>35</v>
      </c>
      <c r="Y244" s="1243" t="s">
        <v>35</v>
      </c>
      <c r="Z244" s="1094" t="s">
        <v>35</v>
      </c>
      <c r="AA244" s="1095" t="s">
        <v>35</v>
      </c>
      <c r="AB244" s="1095" t="s">
        <v>35</v>
      </c>
      <c r="AC244" s="1096" t="s">
        <v>35</v>
      </c>
      <c r="AD244" s="1094" t="s">
        <v>35</v>
      </c>
      <c r="AE244" s="1095" t="s">
        <v>35</v>
      </c>
      <c r="AF244" s="1095" t="s">
        <v>35</v>
      </c>
      <c r="AG244" s="1096" t="s">
        <v>35</v>
      </c>
    </row>
    <row r="245" spans="2:33" s="402" customFormat="1" ht="12" outlineLevel="1" thickBot="1">
      <c r="B245" s="403"/>
      <c r="C245" s="404"/>
      <c r="D245" s="405" t="s">
        <v>117</v>
      </c>
      <c r="E245" s="1116" t="s">
        <v>148</v>
      </c>
      <c r="F245" s="1007" t="s">
        <v>122</v>
      </c>
      <c r="G245" s="414">
        <f>IF(I245+H245&gt;0,AVERAGE(H245:I245),0)</f>
        <v>8000</v>
      </c>
      <c r="H245" s="415"/>
      <c r="I245" s="416">
        <v>8000</v>
      </c>
      <c r="J245" s="414">
        <f>IF(L245+K245&gt;0,AVERAGE(K245:L245),0)</f>
        <v>0</v>
      </c>
      <c r="K245" s="415"/>
      <c r="L245" s="416"/>
      <c r="M245" s="414">
        <f>IF(O245+N245&gt;0,AVERAGE(N245:O245),0)</f>
        <v>9916.6</v>
      </c>
      <c r="N245" s="415"/>
      <c r="O245" s="416">
        <v>9916.6</v>
      </c>
      <c r="P245" s="414">
        <f>IF(R245+Q245&gt;0,AVERAGE(Q245:R245),0)</f>
        <v>0</v>
      </c>
      <c r="Q245" s="415"/>
      <c r="R245" s="1018"/>
      <c r="S245" s="414">
        <f>IF(U245+T245&gt;0,AVERAGE(T245:U245),0)</f>
        <v>0</v>
      </c>
      <c r="T245" s="415"/>
      <c r="U245" s="416"/>
      <c r="V245" s="1244" t="s">
        <v>35</v>
      </c>
      <c r="W245" s="1245" t="s">
        <v>35</v>
      </c>
      <c r="X245" s="1245" t="s">
        <v>35</v>
      </c>
      <c r="Y245" s="1246" t="s">
        <v>35</v>
      </c>
      <c r="Z245" s="1108" t="s">
        <v>35</v>
      </c>
      <c r="AA245" s="1109" t="s">
        <v>35</v>
      </c>
      <c r="AB245" s="1109" t="s">
        <v>35</v>
      </c>
      <c r="AC245" s="1110" t="s">
        <v>35</v>
      </c>
      <c r="AD245" s="1108" t="s">
        <v>35</v>
      </c>
      <c r="AE245" s="1109" t="s">
        <v>35</v>
      </c>
      <c r="AF245" s="1109" t="s">
        <v>35</v>
      </c>
      <c r="AG245" s="1110" t="s">
        <v>35</v>
      </c>
    </row>
    <row r="246" spans="1:33" s="23" customFormat="1" ht="16.5" outlineLevel="1" thickTop="1">
      <c r="A246" s="57"/>
      <c r="B246" s="417" t="s">
        <v>285</v>
      </c>
      <c r="C246" s="418">
        <v>2240</v>
      </c>
      <c r="D246" s="419" t="s">
        <v>117</v>
      </c>
      <c r="E246" s="420" t="s">
        <v>286</v>
      </c>
      <c r="F246" s="232" t="s">
        <v>79</v>
      </c>
      <c r="G246" s="234">
        <f>H246+I246</f>
        <v>0</v>
      </c>
      <c r="H246" s="235">
        <f>ROUND(H247*H248*H249/1000,1)</f>
        <v>0</v>
      </c>
      <c r="I246" s="395">
        <f>ROUND(I247*I248*I249/1000,1)</f>
        <v>0</v>
      </c>
      <c r="J246" s="234">
        <f>K246+L246</f>
        <v>0</v>
      </c>
      <c r="K246" s="235">
        <f>ROUND(K247*K248*K249/1000,1)</f>
        <v>0</v>
      </c>
      <c r="L246" s="395">
        <f>ROUND(L247*L248*L249/1000,1)</f>
        <v>0</v>
      </c>
      <c r="M246" s="234">
        <f>N246+O246</f>
        <v>0</v>
      </c>
      <c r="N246" s="235">
        <f>ROUND(N247*N248*N249/1000,1)</f>
        <v>0</v>
      </c>
      <c r="O246" s="395">
        <f>ROUND(O247*O248*O249/1000,1)</f>
        <v>0</v>
      </c>
      <c r="P246" s="234">
        <f>Q246+R246</f>
        <v>0</v>
      </c>
      <c r="Q246" s="235">
        <f>ROUND(Q247*Q248*Q249/1000,1)</f>
        <v>0</v>
      </c>
      <c r="R246" s="395">
        <f>ROUND(R247*R248*R249/1000,1)</f>
        <v>0</v>
      </c>
      <c r="S246" s="234">
        <f>T246+U246</f>
        <v>0</v>
      </c>
      <c r="T246" s="235">
        <f>ROUND(T247*T248*T249/1000,1)</f>
        <v>0</v>
      </c>
      <c r="U246" s="236">
        <f>ROUND(U247*U248*U249/1000,1)</f>
        <v>0</v>
      </c>
      <c r="V246" s="1223" t="s">
        <v>35</v>
      </c>
      <c r="W246" s="1224" t="s">
        <v>35</v>
      </c>
      <c r="X246" s="1224" t="s">
        <v>35</v>
      </c>
      <c r="Y246" s="1225" t="s">
        <v>35</v>
      </c>
      <c r="Z246" s="395">
        <f>J246-G246</f>
        <v>0</v>
      </c>
      <c r="AA246" s="235">
        <f>M246-G246</f>
        <v>0</v>
      </c>
      <c r="AB246" s="235">
        <f>P246-G246</f>
        <v>0</v>
      </c>
      <c r="AC246" s="1052">
        <f>S246-G246</f>
        <v>0</v>
      </c>
      <c r="AD246" s="1053">
        <f>IF(G246&gt;0,ROUND((J246/G246),3),0)</f>
        <v>0</v>
      </c>
      <c r="AE246" s="1054">
        <f>IF(G246&gt;0,ROUND((M246/G246),3),0)</f>
        <v>0</v>
      </c>
      <c r="AF246" s="1054">
        <f>IF(G246&gt;0,ROUND((P246/G246),3),0)</f>
        <v>0</v>
      </c>
      <c r="AG246" s="1055">
        <f>IF(G246&gt;0,ROUND((S246/G246),3),0)</f>
        <v>0</v>
      </c>
    </row>
    <row r="247" spans="2:33" s="258" customFormat="1" ht="12" outlineLevel="1">
      <c r="B247" s="239"/>
      <c r="C247" s="375"/>
      <c r="D247" s="384" t="s">
        <v>117</v>
      </c>
      <c r="E247" s="242" t="s">
        <v>287</v>
      </c>
      <c r="F247" s="240" t="s">
        <v>120</v>
      </c>
      <c r="G247" s="243">
        <f>H247+I247</f>
        <v>0</v>
      </c>
      <c r="H247" s="244"/>
      <c r="I247" s="377"/>
      <c r="J247" s="243">
        <f>K247+L247</f>
        <v>0</v>
      </c>
      <c r="K247" s="244"/>
      <c r="L247" s="377"/>
      <c r="M247" s="243">
        <f>N247+O247</f>
        <v>0</v>
      </c>
      <c r="N247" s="244"/>
      <c r="O247" s="377"/>
      <c r="P247" s="243">
        <f>Q247+R247</f>
        <v>0</v>
      </c>
      <c r="Q247" s="244"/>
      <c r="R247" s="377"/>
      <c r="S247" s="243">
        <f>T247+U247</f>
        <v>0</v>
      </c>
      <c r="T247" s="244"/>
      <c r="U247" s="245"/>
      <c r="V247" s="1217" t="s">
        <v>35</v>
      </c>
      <c r="W247" s="1218" t="s">
        <v>35</v>
      </c>
      <c r="X247" s="1218" t="s">
        <v>35</v>
      </c>
      <c r="Y247" s="1219" t="s">
        <v>35</v>
      </c>
      <c r="Z247" s="1042" t="s">
        <v>35</v>
      </c>
      <c r="AA247" s="1043" t="s">
        <v>35</v>
      </c>
      <c r="AB247" s="1043" t="s">
        <v>35</v>
      </c>
      <c r="AC247" s="1044" t="s">
        <v>35</v>
      </c>
      <c r="AD247" s="1042" t="s">
        <v>35</v>
      </c>
      <c r="AE247" s="1043" t="s">
        <v>35</v>
      </c>
      <c r="AF247" s="1043" t="s">
        <v>35</v>
      </c>
      <c r="AG247" s="1044" t="s">
        <v>35</v>
      </c>
    </row>
    <row r="248" spans="2:33" s="258" customFormat="1" ht="12" outlineLevel="1">
      <c r="B248" s="421"/>
      <c r="C248" s="422"/>
      <c r="D248" s="384" t="s">
        <v>117</v>
      </c>
      <c r="E248" s="242" t="s">
        <v>288</v>
      </c>
      <c r="F248" s="240" t="s">
        <v>261</v>
      </c>
      <c r="G248" s="243">
        <f>H248+I248</f>
        <v>0</v>
      </c>
      <c r="H248" s="244"/>
      <c r="I248" s="377"/>
      <c r="J248" s="243">
        <f>K248+L248</f>
        <v>0</v>
      </c>
      <c r="K248" s="244"/>
      <c r="L248" s="377"/>
      <c r="M248" s="243">
        <f>N248+O248</f>
        <v>0</v>
      </c>
      <c r="N248" s="244"/>
      <c r="O248" s="377"/>
      <c r="P248" s="243">
        <f>Q248+R248</f>
        <v>0</v>
      </c>
      <c r="Q248" s="244"/>
      <c r="R248" s="377"/>
      <c r="S248" s="243">
        <f>T248+U248</f>
        <v>0</v>
      </c>
      <c r="T248" s="244"/>
      <c r="U248" s="245"/>
      <c r="V248" s="1232" t="s">
        <v>35</v>
      </c>
      <c r="W248" s="1233" t="s">
        <v>35</v>
      </c>
      <c r="X248" s="1233" t="s">
        <v>35</v>
      </c>
      <c r="Y248" s="1234" t="s">
        <v>35</v>
      </c>
      <c r="Z248" s="1070" t="s">
        <v>35</v>
      </c>
      <c r="AA248" s="1071" t="s">
        <v>35</v>
      </c>
      <c r="AB248" s="1071" t="s">
        <v>35</v>
      </c>
      <c r="AC248" s="1072" t="s">
        <v>35</v>
      </c>
      <c r="AD248" s="1070" t="s">
        <v>35</v>
      </c>
      <c r="AE248" s="1071" t="s">
        <v>35</v>
      </c>
      <c r="AF248" s="1071" t="s">
        <v>35</v>
      </c>
      <c r="AG248" s="1072" t="s">
        <v>35</v>
      </c>
    </row>
    <row r="249" spans="2:33" s="258" customFormat="1" ht="12.75" outlineLevel="1" thickBot="1">
      <c r="B249" s="246"/>
      <c r="C249" s="423"/>
      <c r="D249" s="424" t="s">
        <v>117</v>
      </c>
      <c r="E249" s="249" t="s">
        <v>289</v>
      </c>
      <c r="F249" s="247" t="s">
        <v>122</v>
      </c>
      <c r="G249" s="250">
        <f>IF(I249+H249&gt;0,AVERAGE(H249:I249),0)</f>
        <v>0</v>
      </c>
      <c r="H249" s="251"/>
      <c r="I249" s="391"/>
      <c r="J249" s="250">
        <f>IF(L249+K249&gt;0,AVERAGE(K249:L249),0)</f>
        <v>0</v>
      </c>
      <c r="K249" s="251"/>
      <c r="L249" s="391"/>
      <c r="M249" s="250">
        <f>IF(O249+N249&gt;0,AVERAGE(N249:O249),0)</f>
        <v>0</v>
      </c>
      <c r="N249" s="251"/>
      <c r="O249" s="391"/>
      <c r="P249" s="250">
        <f>IF(R249+Q249&gt;0,AVERAGE(Q249:R249),0)</f>
        <v>0</v>
      </c>
      <c r="Q249" s="251"/>
      <c r="R249" s="391"/>
      <c r="S249" s="250">
        <f>IF(U249+T249&gt;0,AVERAGE(T249:U249),0)</f>
        <v>0</v>
      </c>
      <c r="T249" s="251"/>
      <c r="U249" s="252"/>
      <c r="V249" s="1220" t="s">
        <v>35</v>
      </c>
      <c r="W249" s="1221" t="s">
        <v>35</v>
      </c>
      <c r="X249" s="1221" t="s">
        <v>35</v>
      </c>
      <c r="Y249" s="1222" t="s">
        <v>35</v>
      </c>
      <c r="Z249" s="1049" t="s">
        <v>35</v>
      </c>
      <c r="AA249" s="1050" t="s">
        <v>35</v>
      </c>
      <c r="AB249" s="1050" t="s">
        <v>35</v>
      </c>
      <c r="AC249" s="1051" t="s">
        <v>35</v>
      </c>
      <c r="AD249" s="1049" t="s">
        <v>35</v>
      </c>
      <c r="AE249" s="1050" t="s">
        <v>35</v>
      </c>
      <c r="AF249" s="1050" t="s">
        <v>35</v>
      </c>
      <c r="AG249" s="1051" t="s">
        <v>35</v>
      </c>
    </row>
    <row r="250" spans="1:33" s="23" customFormat="1" ht="27" outlineLevel="1" thickBot="1" thickTop="1">
      <c r="A250" s="57"/>
      <c r="B250" s="425" t="s">
        <v>290</v>
      </c>
      <c r="C250" s="333">
        <v>2240</v>
      </c>
      <c r="D250" s="426" t="s">
        <v>117</v>
      </c>
      <c r="E250" s="427" t="s">
        <v>291</v>
      </c>
      <c r="F250" s="428" t="s">
        <v>79</v>
      </c>
      <c r="G250" s="276">
        <f>H250+I250</f>
        <v>40</v>
      </c>
      <c r="H250" s="277"/>
      <c r="I250" s="429">
        <v>40</v>
      </c>
      <c r="J250" s="276">
        <f>K250+L250</f>
        <v>12.1</v>
      </c>
      <c r="K250" s="277"/>
      <c r="L250" s="429">
        <v>12.1</v>
      </c>
      <c r="M250" s="276">
        <f>N250+O250</f>
        <v>21.4</v>
      </c>
      <c r="N250" s="277"/>
      <c r="O250" s="429">
        <v>21.4</v>
      </c>
      <c r="P250" s="276">
        <f>Q250+R250</f>
        <v>25</v>
      </c>
      <c r="Q250" s="277"/>
      <c r="R250" s="429">
        <v>25</v>
      </c>
      <c r="S250" s="276">
        <f>T250+U250</f>
        <v>0</v>
      </c>
      <c r="T250" s="277"/>
      <c r="U250" s="278"/>
      <c r="V250" s="1226" t="s">
        <v>35</v>
      </c>
      <c r="W250" s="1227" t="s">
        <v>35</v>
      </c>
      <c r="X250" s="1227" t="s">
        <v>35</v>
      </c>
      <c r="Y250" s="1228" t="s">
        <v>35</v>
      </c>
      <c r="Z250" s="1033">
        <f>J250-G250</f>
        <v>-27.9</v>
      </c>
      <c r="AA250" s="984">
        <f>M250-G250</f>
        <v>-18.6</v>
      </c>
      <c r="AB250" s="984">
        <f>P250-G250</f>
        <v>-15</v>
      </c>
      <c r="AC250" s="1045">
        <f>S250-G250</f>
        <v>-40</v>
      </c>
      <c r="AD250" s="1046">
        <f>IF(G250&gt;0,ROUND((J250/G250),3),0)</f>
        <v>0.303</v>
      </c>
      <c r="AE250" s="1047">
        <f>IF(G250&gt;0,ROUND((M250/G250),3),0)</f>
        <v>0.535</v>
      </c>
      <c r="AF250" s="1047">
        <f>IF(G250&gt;0,ROUND((P250/G250),3),0)</f>
        <v>0.625</v>
      </c>
      <c r="AG250" s="1048">
        <f>IF(G250&gt;0,ROUND((S250/G250),3),0)</f>
        <v>0</v>
      </c>
    </row>
    <row r="251" spans="1:33" s="23" customFormat="1" ht="27" outlineLevel="1" thickBot="1" thickTop="1">
      <c r="A251" s="57"/>
      <c r="B251" s="425" t="s">
        <v>292</v>
      </c>
      <c r="C251" s="333">
        <v>2240</v>
      </c>
      <c r="D251" s="426" t="s">
        <v>117</v>
      </c>
      <c r="E251" s="427" t="s">
        <v>293</v>
      </c>
      <c r="F251" s="428" t="s">
        <v>79</v>
      </c>
      <c r="G251" s="276">
        <f>H251+I251</f>
        <v>0</v>
      </c>
      <c r="H251" s="277"/>
      <c r="I251" s="429"/>
      <c r="J251" s="276">
        <f>K251+L251</f>
        <v>0</v>
      </c>
      <c r="K251" s="277"/>
      <c r="L251" s="429"/>
      <c r="M251" s="276">
        <f>N251+O251</f>
        <v>0</v>
      </c>
      <c r="N251" s="277"/>
      <c r="O251" s="429"/>
      <c r="P251" s="276">
        <f>Q251+R251</f>
        <v>0</v>
      </c>
      <c r="Q251" s="277"/>
      <c r="R251" s="429"/>
      <c r="S251" s="276">
        <f>T251+U251</f>
        <v>0</v>
      </c>
      <c r="T251" s="277"/>
      <c r="U251" s="278"/>
      <c r="V251" s="1229" t="s">
        <v>35</v>
      </c>
      <c r="W251" s="1230" t="s">
        <v>35</v>
      </c>
      <c r="X251" s="1230" t="s">
        <v>35</v>
      </c>
      <c r="Y251" s="1231" t="s">
        <v>35</v>
      </c>
      <c r="Z251" s="372">
        <f>J251-G251</f>
        <v>0</v>
      </c>
      <c r="AA251" s="371">
        <f>M251-G251</f>
        <v>0</v>
      </c>
      <c r="AB251" s="371">
        <f>P251-G251</f>
        <v>0</v>
      </c>
      <c r="AC251" s="1066">
        <f>S251-G251</f>
        <v>0</v>
      </c>
      <c r="AD251" s="1067">
        <f>IF(G251&gt;0,ROUND((J251/G251),3),0)</f>
        <v>0</v>
      </c>
      <c r="AE251" s="1068">
        <f>IF(G251&gt;0,ROUND((M251/G251),3),0)</f>
        <v>0</v>
      </c>
      <c r="AF251" s="1068">
        <f>IF(G251&gt;0,ROUND((P251/G251),3),0)</f>
        <v>0</v>
      </c>
      <c r="AG251" s="1069">
        <f>IF(G251&gt;0,ROUND((S251/G251),3),0)</f>
        <v>0</v>
      </c>
    </row>
    <row r="252" spans="1:33" s="23" customFormat="1" ht="17.25" outlineLevel="1" thickBot="1" thickTop="1">
      <c r="A252" s="57"/>
      <c r="B252" s="425" t="s">
        <v>294</v>
      </c>
      <c r="C252" s="333">
        <v>2240</v>
      </c>
      <c r="D252" s="426" t="s">
        <v>295</v>
      </c>
      <c r="E252" s="427" t="s">
        <v>296</v>
      </c>
      <c r="F252" s="428" t="s">
        <v>79</v>
      </c>
      <c r="G252" s="276">
        <f>H252+I252</f>
        <v>0</v>
      </c>
      <c r="H252" s="277"/>
      <c r="I252" s="429"/>
      <c r="J252" s="276">
        <f>K252+L252</f>
        <v>0</v>
      </c>
      <c r="K252" s="277"/>
      <c r="L252" s="429"/>
      <c r="M252" s="276">
        <f>N252+O252</f>
        <v>0</v>
      </c>
      <c r="N252" s="277"/>
      <c r="O252" s="429"/>
      <c r="P252" s="276">
        <f>Q252+R252</f>
        <v>0</v>
      </c>
      <c r="Q252" s="277"/>
      <c r="R252" s="429"/>
      <c r="S252" s="276">
        <f>T252+U252</f>
        <v>0</v>
      </c>
      <c r="T252" s="458"/>
      <c r="U252" s="994"/>
      <c r="V252" s="1229" t="s">
        <v>35</v>
      </c>
      <c r="W252" s="1230" t="s">
        <v>35</v>
      </c>
      <c r="X252" s="1230" t="s">
        <v>35</v>
      </c>
      <c r="Y252" s="1231" t="s">
        <v>35</v>
      </c>
      <c r="Z252" s="372">
        <f>J252-G252</f>
        <v>0</v>
      </c>
      <c r="AA252" s="371">
        <f>M252-G252</f>
        <v>0</v>
      </c>
      <c r="AB252" s="371">
        <f>P252-G252</f>
        <v>0</v>
      </c>
      <c r="AC252" s="1066">
        <f>S252-G252</f>
        <v>0</v>
      </c>
      <c r="AD252" s="1067">
        <f>IF(G252&gt;0,ROUND((J252/G252),3),0)</f>
        <v>0</v>
      </c>
      <c r="AE252" s="1068">
        <f>IF(G252&gt;0,ROUND((M252/G252),3),0)</f>
        <v>0</v>
      </c>
      <c r="AF252" s="1068">
        <f>IF(G252&gt;0,ROUND((P252/G252),3),0)</f>
        <v>0</v>
      </c>
      <c r="AG252" s="1069">
        <f>IF(G252&gt;0,ROUND((S252/G252),3),0)</f>
        <v>0</v>
      </c>
    </row>
    <row r="253" spans="1:33" s="23" customFormat="1" ht="16.5" outlineLevel="1" thickTop="1">
      <c r="A253" s="57"/>
      <c r="B253" s="417" t="s">
        <v>297</v>
      </c>
      <c r="C253" s="418">
        <v>2240</v>
      </c>
      <c r="D253" s="419" t="s">
        <v>154</v>
      </c>
      <c r="E253" s="420" t="s">
        <v>298</v>
      </c>
      <c r="F253" s="232" t="s">
        <v>79</v>
      </c>
      <c r="G253" s="234">
        <f>H253+I253</f>
        <v>0</v>
      </c>
      <c r="H253" s="235">
        <f>ROUND(H254*H255/1000,1)</f>
        <v>0</v>
      </c>
      <c r="I253" s="395">
        <f>ROUND(I254*I255/1000,1)</f>
        <v>0</v>
      </c>
      <c r="J253" s="234">
        <f>K253+L253</f>
        <v>0</v>
      </c>
      <c r="K253" s="235">
        <f>ROUND(K254*K255/1000,1)</f>
        <v>0</v>
      </c>
      <c r="L253" s="395">
        <f>ROUND(L254*L255/1000,1)</f>
        <v>0</v>
      </c>
      <c r="M253" s="234">
        <f>N253+O253</f>
        <v>0</v>
      </c>
      <c r="N253" s="235">
        <f>ROUND(N254*N255/1000,1)</f>
        <v>0</v>
      </c>
      <c r="O253" s="395">
        <f>ROUND(O254*O255/1000,1)</f>
        <v>0</v>
      </c>
      <c r="P253" s="234">
        <f>Q253+R253</f>
        <v>0</v>
      </c>
      <c r="Q253" s="235">
        <f>ROUND(Q254*Q255/1000,1)</f>
        <v>0</v>
      </c>
      <c r="R253" s="395">
        <f>ROUND(R254*R255/1000,1)</f>
        <v>0</v>
      </c>
      <c r="S253" s="234">
        <f>T253+U253</f>
        <v>0</v>
      </c>
      <c r="T253" s="235">
        <f>ROUND(T254*T255/1000,1)</f>
        <v>0</v>
      </c>
      <c r="U253" s="236">
        <f>ROUND(U254*U255/1000,1)</f>
        <v>0</v>
      </c>
      <c r="V253" s="1223" t="s">
        <v>35</v>
      </c>
      <c r="W253" s="1224" t="s">
        <v>35</v>
      </c>
      <c r="X253" s="1224" t="s">
        <v>35</v>
      </c>
      <c r="Y253" s="1225" t="s">
        <v>35</v>
      </c>
      <c r="Z253" s="395">
        <f>J253-G253</f>
        <v>0</v>
      </c>
      <c r="AA253" s="235">
        <f>M253-G253</f>
        <v>0</v>
      </c>
      <c r="AB253" s="235">
        <f>P253-G253</f>
        <v>0</v>
      </c>
      <c r="AC253" s="1052">
        <f>S253-G253</f>
        <v>0</v>
      </c>
      <c r="AD253" s="1053">
        <f>IF(G253&gt;0,ROUND((J253/G253),3),0)</f>
        <v>0</v>
      </c>
      <c r="AE253" s="1054">
        <f>IF(G253&gt;0,ROUND((M253/G253),3),0)</f>
        <v>0</v>
      </c>
      <c r="AF253" s="1054">
        <f>IF(G253&gt;0,ROUND((P253/G253),3),0)</f>
        <v>0</v>
      </c>
      <c r="AG253" s="1055">
        <f>IF(G253&gt;0,ROUND((S253/G253),3),0)</f>
        <v>0</v>
      </c>
    </row>
    <row r="254" spans="2:33" s="258" customFormat="1" ht="12" outlineLevel="1">
      <c r="B254" s="239"/>
      <c r="C254" s="375"/>
      <c r="D254" s="384" t="s">
        <v>154</v>
      </c>
      <c r="E254" s="242" t="s">
        <v>299</v>
      </c>
      <c r="F254" s="240" t="s">
        <v>46</v>
      </c>
      <c r="G254" s="243">
        <f>H254+I254</f>
        <v>0</v>
      </c>
      <c r="H254" s="244"/>
      <c r="I254" s="377"/>
      <c r="J254" s="243">
        <f>K254+L254</f>
        <v>0</v>
      </c>
      <c r="K254" s="244"/>
      <c r="L254" s="377"/>
      <c r="M254" s="243">
        <f>N254+O254</f>
        <v>0</v>
      </c>
      <c r="N254" s="244"/>
      <c r="O254" s="377"/>
      <c r="P254" s="243">
        <f>Q254+R254</f>
        <v>0</v>
      </c>
      <c r="Q254" s="244"/>
      <c r="R254" s="377"/>
      <c r="S254" s="243">
        <f>T254+U254</f>
        <v>0</v>
      </c>
      <c r="T254" s="244"/>
      <c r="U254" s="245"/>
      <c r="V254" s="1217" t="s">
        <v>35</v>
      </c>
      <c r="W254" s="1218" t="s">
        <v>35</v>
      </c>
      <c r="X254" s="1218" t="s">
        <v>35</v>
      </c>
      <c r="Y254" s="1219" t="s">
        <v>35</v>
      </c>
      <c r="Z254" s="1042" t="s">
        <v>35</v>
      </c>
      <c r="AA254" s="1043" t="s">
        <v>35</v>
      </c>
      <c r="AB254" s="1043" t="s">
        <v>35</v>
      </c>
      <c r="AC254" s="1044" t="s">
        <v>35</v>
      </c>
      <c r="AD254" s="1042" t="s">
        <v>35</v>
      </c>
      <c r="AE254" s="1043" t="s">
        <v>35</v>
      </c>
      <c r="AF254" s="1043" t="s">
        <v>35</v>
      </c>
      <c r="AG254" s="1044" t="s">
        <v>35</v>
      </c>
    </row>
    <row r="255" spans="2:33" s="258" customFormat="1" ht="12.75" outlineLevel="1" thickBot="1">
      <c r="B255" s="246"/>
      <c r="C255" s="423"/>
      <c r="D255" s="424" t="s">
        <v>154</v>
      </c>
      <c r="E255" s="249" t="s">
        <v>300</v>
      </c>
      <c r="F255" s="247" t="s">
        <v>122</v>
      </c>
      <c r="G255" s="250">
        <f>IF(I255+H255&gt;0,AVERAGE(H255:I255),0)</f>
        <v>0</v>
      </c>
      <c r="H255" s="251"/>
      <c r="I255" s="391"/>
      <c r="J255" s="250">
        <f>IF(L255+K255&gt;0,AVERAGE(K255:L255),0)</f>
        <v>0</v>
      </c>
      <c r="K255" s="251"/>
      <c r="L255" s="391"/>
      <c r="M255" s="250">
        <f>IF(O255+N255&gt;0,AVERAGE(N255:O255),0)</f>
        <v>0</v>
      </c>
      <c r="N255" s="251"/>
      <c r="O255" s="391"/>
      <c r="P255" s="250">
        <f>IF(R255+Q255&gt;0,AVERAGE(Q255:R255),0)</f>
        <v>0</v>
      </c>
      <c r="Q255" s="251"/>
      <c r="R255" s="391"/>
      <c r="S255" s="250">
        <f>IF(U255+T255&gt;0,AVERAGE(T255:U255),0)</f>
        <v>0</v>
      </c>
      <c r="T255" s="251"/>
      <c r="U255" s="252"/>
      <c r="V255" s="1220" t="s">
        <v>35</v>
      </c>
      <c r="W255" s="1221" t="s">
        <v>35</v>
      </c>
      <c r="X255" s="1221" t="s">
        <v>35</v>
      </c>
      <c r="Y255" s="1222" t="s">
        <v>35</v>
      </c>
      <c r="Z255" s="1049" t="s">
        <v>35</v>
      </c>
      <c r="AA255" s="1050" t="s">
        <v>35</v>
      </c>
      <c r="AB255" s="1050" t="s">
        <v>35</v>
      </c>
      <c r="AC255" s="1051" t="s">
        <v>35</v>
      </c>
      <c r="AD255" s="1049" t="s">
        <v>35</v>
      </c>
      <c r="AE255" s="1050" t="s">
        <v>35</v>
      </c>
      <c r="AF255" s="1050" t="s">
        <v>35</v>
      </c>
      <c r="AG255" s="1051" t="s">
        <v>35</v>
      </c>
    </row>
    <row r="256" spans="1:33" s="23" customFormat="1" ht="26.25" outlineLevel="1" thickTop="1">
      <c r="A256" s="57"/>
      <c r="B256" s="417" t="s">
        <v>301</v>
      </c>
      <c r="C256" s="418">
        <v>2240</v>
      </c>
      <c r="D256" s="419" t="s">
        <v>165</v>
      </c>
      <c r="E256" s="420" t="s">
        <v>302</v>
      </c>
      <c r="F256" s="232" t="s">
        <v>79</v>
      </c>
      <c r="G256" s="234">
        <f>H256+I256</f>
        <v>0</v>
      </c>
      <c r="H256" s="235">
        <f>ROUND(H257*H258/1000,1)</f>
        <v>0</v>
      </c>
      <c r="I256" s="395">
        <f>ROUND(I257*I258/1000,1)</f>
        <v>0</v>
      </c>
      <c r="J256" s="234">
        <f>K256+L256</f>
        <v>0</v>
      </c>
      <c r="K256" s="235">
        <f>ROUND(K257*K258/1000,1)</f>
        <v>0</v>
      </c>
      <c r="L256" s="395">
        <f>ROUND(L257*L258/1000,1)</f>
        <v>0</v>
      </c>
      <c r="M256" s="234">
        <f>N256+O256</f>
        <v>0</v>
      </c>
      <c r="N256" s="235">
        <f>ROUND(N257*N258/1000,1)</f>
        <v>0</v>
      </c>
      <c r="O256" s="395">
        <f>ROUND(O257*O258/1000,1)</f>
        <v>0</v>
      </c>
      <c r="P256" s="234">
        <f>Q256+R256</f>
        <v>0</v>
      </c>
      <c r="Q256" s="235">
        <f>ROUND(Q257*Q258/1000,1)</f>
        <v>0</v>
      </c>
      <c r="R256" s="395">
        <f>ROUND(R257*R258/1000,1)</f>
        <v>0</v>
      </c>
      <c r="S256" s="234">
        <f>T256+U256</f>
        <v>0</v>
      </c>
      <c r="T256" s="235">
        <f>ROUND(T257*T258/1000,1)</f>
        <v>0</v>
      </c>
      <c r="U256" s="236">
        <f>ROUND(U257*U258/1000,1)</f>
        <v>0</v>
      </c>
      <c r="V256" s="1223" t="s">
        <v>35</v>
      </c>
      <c r="W256" s="1224" t="s">
        <v>35</v>
      </c>
      <c r="X256" s="1224" t="s">
        <v>35</v>
      </c>
      <c r="Y256" s="1225" t="s">
        <v>35</v>
      </c>
      <c r="Z256" s="395">
        <f>J256-G256</f>
        <v>0</v>
      </c>
      <c r="AA256" s="235">
        <f>M256-G256</f>
        <v>0</v>
      </c>
      <c r="AB256" s="235">
        <f>P256-G256</f>
        <v>0</v>
      </c>
      <c r="AC256" s="1052">
        <f>S256-G256</f>
        <v>0</v>
      </c>
      <c r="AD256" s="1053">
        <f>IF(G256&gt;0,ROUND((J256/G256),3),0)</f>
        <v>0</v>
      </c>
      <c r="AE256" s="1054">
        <f>IF(G256&gt;0,ROUND((M256/G256),3),0)</f>
        <v>0</v>
      </c>
      <c r="AF256" s="1054">
        <f>IF(G256&gt;0,ROUND((P256/G256),3),0)</f>
        <v>0</v>
      </c>
      <c r="AG256" s="1055">
        <f>IF(G256&gt;0,ROUND((S256/G256),3),0)</f>
        <v>0</v>
      </c>
    </row>
    <row r="257" spans="2:33" s="258" customFormat="1" ht="12" outlineLevel="1">
      <c r="B257" s="239"/>
      <c r="C257" s="375"/>
      <c r="D257" s="384" t="s">
        <v>165</v>
      </c>
      <c r="E257" s="242" t="s">
        <v>147</v>
      </c>
      <c r="F257" s="240" t="s">
        <v>120</v>
      </c>
      <c r="G257" s="243">
        <f>H257+I257</f>
        <v>0</v>
      </c>
      <c r="H257" s="244"/>
      <c r="I257" s="377"/>
      <c r="J257" s="243">
        <f>K257+L257</f>
        <v>0</v>
      </c>
      <c r="K257" s="244"/>
      <c r="L257" s="377"/>
      <c r="M257" s="243">
        <f>N257+O257</f>
        <v>0</v>
      </c>
      <c r="N257" s="244"/>
      <c r="O257" s="377"/>
      <c r="P257" s="243">
        <f>Q257+R257</f>
        <v>0</v>
      </c>
      <c r="Q257" s="244"/>
      <c r="R257" s="377"/>
      <c r="S257" s="243">
        <f>T257+U257</f>
        <v>0</v>
      </c>
      <c r="T257" s="244"/>
      <c r="U257" s="245"/>
      <c r="V257" s="1217" t="s">
        <v>35</v>
      </c>
      <c r="W257" s="1218" t="s">
        <v>35</v>
      </c>
      <c r="X257" s="1218" t="s">
        <v>35</v>
      </c>
      <c r="Y257" s="1219" t="s">
        <v>35</v>
      </c>
      <c r="Z257" s="1042" t="s">
        <v>35</v>
      </c>
      <c r="AA257" s="1043" t="s">
        <v>35</v>
      </c>
      <c r="AB257" s="1043" t="s">
        <v>35</v>
      </c>
      <c r="AC257" s="1044" t="s">
        <v>35</v>
      </c>
      <c r="AD257" s="1042" t="s">
        <v>35</v>
      </c>
      <c r="AE257" s="1043" t="s">
        <v>35</v>
      </c>
      <c r="AF257" s="1043" t="s">
        <v>35</v>
      </c>
      <c r="AG257" s="1044" t="s">
        <v>35</v>
      </c>
    </row>
    <row r="258" spans="2:33" s="258" customFormat="1" ht="12.75" outlineLevel="1" thickBot="1">
      <c r="B258" s="246"/>
      <c r="C258" s="423"/>
      <c r="D258" s="424" t="s">
        <v>165</v>
      </c>
      <c r="E258" s="249" t="s">
        <v>303</v>
      </c>
      <c r="F258" s="247" t="s">
        <v>122</v>
      </c>
      <c r="G258" s="250">
        <f>IF(I258+H258&gt;0,AVERAGE(H258:I258),0)</f>
        <v>0</v>
      </c>
      <c r="H258" s="251"/>
      <c r="I258" s="391"/>
      <c r="J258" s="250">
        <f>IF(L258+K258&gt;0,AVERAGE(K258:L258),0)</f>
        <v>0</v>
      </c>
      <c r="K258" s="251"/>
      <c r="L258" s="391"/>
      <c r="M258" s="250">
        <f>IF(O258+N258&gt;0,AVERAGE(N258:O258),0)</f>
        <v>0</v>
      </c>
      <c r="N258" s="251"/>
      <c r="O258" s="391"/>
      <c r="P258" s="250">
        <f>IF(R258+Q258&gt;0,AVERAGE(Q258:R258),0)</f>
        <v>0</v>
      </c>
      <c r="Q258" s="251"/>
      <c r="R258" s="391"/>
      <c r="S258" s="250">
        <f>IF(U258+T258&gt;0,AVERAGE(T258:U258),0)</f>
        <v>0</v>
      </c>
      <c r="T258" s="251"/>
      <c r="U258" s="252"/>
      <c r="V258" s="1220" t="s">
        <v>35</v>
      </c>
      <c r="W258" s="1221" t="s">
        <v>35</v>
      </c>
      <c r="X258" s="1221" t="s">
        <v>35</v>
      </c>
      <c r="Y258" s="1222" t="s">
        <v>35</v>
      </c>
      <c r="Z258" s="1049" t="s">
        <v>35</v>
      </c>
      <c r="AA258" s="1050" t="s">
        <v>35</v>
      </c>
      <c r="AB258" s="1050" t="s">
        <v>35</v>
      </c>
      <c r="AC258" s="1051" t="s">
        <v>35</v>
      </c>
      <c r="AD258" s="1049" t="s">
        <v>35</v>
      </c>
      <c r="AE258" s="1050" t="s">
        <v>35</v>
      </c>
      <c r="AF258" s="1050" t="s">
        <v>35</v>
      </c>
      <c r="AG258" s="1051" t="s">
        <v>35</v>
      </c>
    </row>
    <row r="259" spans="1:33" s="23" customFormat="1" ht="16.5" outlineLevel="1" thickTop="1">
      <c r="A259" s="57"/>
      <c r="B259" s="417" t="s">
        <v>304</v>
      </c>
      <c r="C259" s="418">
        <v>2240</v>
      </c>
      <c r="D259" s="419" t="s">
        <v>198</v>
      </c>
      <c r="E259" s="420" t="s">
        <v>305</v>
      </c>
      <c r="F259" s="232" t="s">
        <v>79</v>
      </c>
      <c r="G259" s="234">
        <f>H259+I259</f>
        <v>198</v>
      </c>
      <c r="H259" s="235">
        <f>ROUND(H260*H261/1000,1)</f>
        <v>0</v>
      </c>
      <c r="I259" s="395">
        <f>ROUND(I260*I261/1000,1)</f>
        <v>198</v>
      </c>
      <c r="J259" s="234">
        <f>K259+L259</f>
        <v>39.8</v>
      </c>
      <c r="K259" s="235">
        <f>ROUND(K260*K261/1000,1)</f>
        <v>0</v>
      </c>
      <c r="L259" s="395">
        <f>ROUND(L260*L261/1000,1)</f>
        <v>39.8</v>
      </c>
      <c r="M259" s="234">
        <f>N259+O259</f>
        <v>85.1</v>
      </c>
      <c r="N259" s="235">
        <f>ROUND(N260*N261/1000,1)</f>
        <v>0</v>
      </c>
      <c r="O259" s="395">
        <f>ROUND(O260*O261/1000,1)</f>
        <v>85.1</v>
      </c>
      <c r="P259" s="234">
        <f>Q259+R259</f>
        <v>6.9</v>
      </c>
      <c r="Q259" s="235">
        <f>ROUND(Q260*Q261/1000,1)</f>
        <v>0</v>
      </c>
      <c r="R259" s="395">
        <f>ROUND(R260*R261/1000,1)</f>
        <v>6.9</v>
      </c>
      <c r="S259" s="234">
        <f>T259+U259</f>
        <v>0</v>
      </c>
      <c r="T259" s="235">
        <f>ROUND(T260*T261/1000,1)</f>
        <v>0</v>
      </c>
      <c r="U259" s="1037">
        <f>ROUND(U260*U261/1000,1)</f>
        <v>0</v>
      </c>
      <c r="V259" s="1247" t="s">
        <v>35</v>
      </c>
      <c r="W259" s="1248" t="s">
        <v>35</v>
      </c>
      <c r="X259" s="1248" t="s">
        <v>35</v>
      </c>
      <c r="Y259" s="1249" t="s">
        <v>35</v>
      </c>
      <c r="Z259" s="1077">
        <f>J259-G259</f>
        <v>-158.2</v>
      </c>
      <c r="AA259" s="1036">
        <f>M259-G259</f>
        <v>-112.9</v>
      </c>
      <c r="AB259" s="1036">
        <f>P259-G259</f>
        <v>-191.1</v>
      </c>
      <c r="AC259" s="1078">
        <f>S259-G259</f>
        <v>-198</v>
      </c>
      <c r="AD259" s="1079">
        <f>IF(G259&gt;0,ROUND((J259/G259),3),0)</f>
        <v>0.201</v>
      </c>
      <c r="AE259" s="1080">
        <f>IF(G259&gt;0,ROUND((M259/G259),3),0)</f>
        <v>0.43</v>
      </c>
      <c r="AF259" s="1080">
        <f>IF(G259&gt;0,ROUND((P259/G259),3),0)</f>
        <v>0.035</v>
      </c>
      <c r="AG259" s="1081">
        <f>IF(G259&gt;0,ROUND((S259/G259),3),0)</f>
        <v>0</v>
      </c>
    </row>
    <row r="260" spans="2:33" s="258" customFormat="1" ht="12" outlineLevel="1">
      <c r="B260" s="239"/>
      <c r="C260" s="375"/>
      <c r="D260" s="384" t="s">
        <v>198</v>
      </c>
      <c r="E260" s="242" t="s">
        <v>306</v>
      </c>
      <c r="F260" s="240" t="s">
        <v>120</v>
      </c>
      <c r="G260" s="243">
        <f>H260+I260</f>
        <v>6</v>
      </c>
      <c r="H260" s="244"/>
      <c r="I260" s="377">
        <v>6</v>
      </c>
      <c r="J260" s="243">
        <f>K260+L260</f>
        <v>1</v>
      </c>
      <c r="K260" s="244"/>
      <c r="L260" s="377">
        <v>1</v>
      </c>
      <c r="M260" s="243">
        <f>N260+O260</f>
        <v>3</v>
      </c>
      <c r="N260" s="244"/>
      <c r="O260" s="377">
        <v>3</v>
      </c>
      <c r="P260" s="243">
        <f>Q260+R260</f>
        <v>1</v>
      </c>
      <c r="Q260" s="244"/>
      <c r="R260" s="377">
        <v>1</v>
      </c>
      <c r="S260" s="243">
        <f>T260+U260</f>
        <v>0</v>
      </c>
      <c r="T260" s="244"/>
      <c r="U260" s="245"/>
      <c r="V260" s="1217" t="s">
        <v>35</v>
      </c>
      <c r="W260" s="1218" t="s">
        <v>35</v>
      </c>
      <c r="X260" s="1218" t="s">
        <v>35</v>
      </c>
      <c r="Y260" s="1219" t="s">
        <v>35</v>
      </c>
      <c r="Z260" s="1042" t="s">
        <v>35</v>
      </c>
      <c r="AA260" s="1043" t="s">
        <v>35</v>
      </c>
      <c r="AB260" s="1043" t="s">
        <v>35</v>
      </c>
      <c r="AC260" s="1044" t="s">
        <v>35</v>
      </c>
      <c r="AD260" s="1042" t="s">
        <v>35</v>
      </c>
      <c r="AE260" s="1043" t="s">
        <v>35</v>
      </c>
      <c r="AF260" s="1043" t="s">
        <v>35</v>
      </c>
      <c r="AG260" s="1044" t="s">
        <v>35</v>
      </c>
    </row>
    <row r="261" spans="2:33" s="258" customFormat="1" ht="12.75" outlineLevel="1" thickBot="1">
      <c r="B261" s="246"/>
      <c r="C261" s="423"/>
      <c r="D261" s="424" t="s">
        <v>198</v>
      </c>
      <c r="E261" s="249" t="s">
        <v>307</v>
      </c>
      <c r="F261" s="247" t="s">
        <v>122</v>
      </c>
      <c r="G261" s="250">
        <f>IF(I261+H261&gt;0,AVERAGE(H261:I261),0)</f>
        <v>33000</v>
      </c>
      <c r="H261" s="251"/>
      <c r="I261" s="391">
        <v>33000</v>
      </c>
      <c r="J261" s="250">
        <f>IF(L261+K261&gt;0,AVERAGE(K261:L261),0)</f>
        <v>39815</v>
      </c>
      <c r="K261" s="251"/>
      <c r="L261" s="391">
        <v>39815</v>
      </c>
      <c r="M261" s="250">
        <f>IF(O261+N261&gt;0,AVERAGE(N261:O261),0)</f>
        <v>28366.66</v>
      </c>
      <c r="N261" s="251"/>
      <c r="O261" s="391">
        <v>28366.66</v>
      </c>
      <c r="P261" s="250">
        <f>IF(R261+Q261&gt;0,AVERAGE(Q261:R261),0)</f>
        <v>6900</v>
      </c>
      <c r="Q261" s="251"/>
      <c r="R261" s="391">
        <v>6900</v>
      </c>
      <c r="S261" s="250">
        <f>IF(U261+T261&gt;0,AVERAGE(T261:U261),0)</f>
        <v>0</v>
      </c>
      <c r="T261" s="251"/>
      <c r="U261" s="252"/>
      <c r="V261" s="1220" t="s">
        <v>35</v>
      </c>
      <c r="W261" s="1221" t="s">
        <v>35</v>
      </c>
      <c r="X261" s="1221" t="s">
        <v>35</v>
      </c>
      <c r="Y261" s="1222" t="s">
        <v>35</v>
      </c>
      <c r="Z261" s="1049" t="s">
        <v>35</v>
      </c>
      <c r="AA261" s="1050" t="s">
        <v>35</v>
      </c>
      <c r="AB261" s="1050" t="s">
        <v>35</v>
      </c>
      <c r="AC261" s="1051" t="s">
        <v>35</v>
      </c>
      <c r="AD261" s="1049" t="s">
        <v>35</v>
      </c>
      <c r="AE261" s="1050" t="s">
        <v>35</v>
      </c>
      <c r="AF261" s="1050" t="s">
        <v>35</v>
      </c>
      <c r="AG261" s="1051" t="s">
        <v>35</v>
      </c>
    </row>
    <row r="262" spans="1:33" s="270" customFormat="1" ht="17.25" outlineLevel="1" thickBot="1" thickTop="1">
      <c r="A262" s="266"/>
      <c r="B262" s="430" t="s">
        <v>308</v>
      </c>
      <c r="C262" s="333">
        <v>2240</v>
      </c>
      <c r="D262" s="334" t="s">
        <v>198</v>
      </c>
      <c r="E262" s="335" t="s">
        <v>309</v>
      </c>
      <c r="F262" s="431" t="s">
        <v>79</v>
      </c>
      <c r="G262" s="287">
        <f aca="true" t="shared" si="63" ref="G262:U262">G263+G264+G265</f>
        <v>80</v>
      </c>
      <c r="H262" s="288">
        <f t="shared" si="63"/>
        <v>0</v>
      </c>
      <c r="I262" s="394">
        <f t="shared" si="63"/>
        <v>80</v>
      </c>
      <c r="J262" s="287">
        <f t="shared" si="63"/>
        <v>0</v>
      </c>
      <c r="K262" s="288">
        <f t="shared" si="63"/>
        <v>0</v>
      </c>
      <c r="L262" s="394">
        <f t="shared" si="63"/>
        <v>0</v>
      </c>
      <c r="M262" s="287">
        <f t="shared" si="63"/>
        <v>0</v>
      </c>
      <c r="N262" s="288">
        <f t="shared" si="63"/>
        <v>0</v>
      </c>
      <c r="O262" s="394">
        <f t="shared" si="63"/>
        <v>0</v>
      </c>
      <c r="P262" s="287">
        <f t="shared" si="63"/>
        <v>0</v>
      </c>
      <c r="Q262" s="288">
        <f t="shared" si="63"/>
        <v>0</v>
      </c>
      <c r="R262" s="394">
        <f t="shared" si="63"/>
        <v>0</v>
      </c>
      <c r="S262" s="287">
        <f t="shared" si="63"/>
        <v>0</v>
      </c>
      <c r="T262" s="288">
        <f t="shared" si="63"/>
        <v>0</v>
      </c>
      <c r="U262" s="289">
        <f t="shared" si="63"/>
        <v>0</v>
      </c>
      <c r="V262" s="1247" t="s">
        <v>35</v>
      </c>
      <c r="W262" s="1248" t="s">
        <v>35</v>
      </c>
      <c r="X262" s="1248" t="s">
        <v>35</v>
      </c>
      <c r="Y262" s="1249" t="s">
        <v>35</v>
      </c>
      <c r="Z262" s="1077">
        <f>J262-G262</f>
        <v>-80</v>
      </c>
      <c r="AA262" s="1036">
        <f>M262-G262</f>
        <v>-80</v>
      </c>
      <c r="AB262" s="1036">
        <f>P262-G262</f>
        <v>-80</v>
      </c>
      <c r="AC262" s="1078">
        <f>S262-G262</f>
        <v>-80</v>
      </c>
      <c r="AD262" s="1079">
        <f>IF(G262&gt;0,ROUND((J262/G262),3),0)</f>
        <v>0</v>
      </c>
      <c r="AE262" s="1080">
        <f>IF(G262&gt;0,ROUND((M262/G262),3),0)</f>
        <v>0</v>
      </c>
      <c r="AF262" s="1080">
        <f>IF(G262&gt;0,ROUND((P262/G262),3),0)</f>
        <v>0</v>
      </c>
      <c r="AG262" s="1081">
        <f>IF(G262&gt;0,ROUND((S262/G262),3),0)</f>
        <v>0</v>
      </c>
    </row>
    <row r="263" spans="1:33" s="270" customFormat="1" ht="16.5" outlineLevel="1" thickTop="1">
      <c r="A263" s="266"/>
      <c r="B263" s="432" t="s">
        <v>310</v>
      </c>
      <c r="C263" s="338">
        <v>2240</v>
      </c>
      <c r="D263" s="339" t="s">
        <v>198</v>
      </c>
      <c r="E263" s="340" t="s">
        <v>311</v>
      </c>
      <c r="F263" s="433" t="s">
        <v>79</v>
      </c>
      <c r="G263" s="342">
        <f>H263+I263</f>
        <v>0</v>
      </c>
      <c r="H263" s="343"/>
      <c r="I263" s="434"/>
      <c r="J263" s="342">
        <f>K263+L263</f>
        <v>0</v>
      </c>
      <c r="K263" s="343"/>
      <c r="L263" s="434"/>
      <c r="M263" s="342">
        <f>N263+O263</f>
        <v>0</v>
      </c>
      <c r="N263" s="343"/>
      <c r="O263" s="434"/>
      <c r="P263" s="342">
        <f>Q263+R263</f>
        <v>0</v>
      </c>
      <c r="Q263" s="343"/>
      <c r="R263" s="434"/>
      <c r="S263" s="342">
        <f>T263+U263</f>
        <v>0</v>
      </c>
      <c r="T263" s="343"/>
      <c r="U263" s="344"/>
      <c r="V263" s="1247" t="s">
        <v>35</v>
      </c>
      <c r="W263" s="1248" t="s">
        <v>35</v>
      </c>
      <c r="X263" s="1248" t="s">
        <v>35</v>
      </c>
      <c r="Y263" s="1249" t="s">
        <v>35</v>
      </c>
      <c r="Z263" s="1117">
        <f>J263-G263</f>
        <v>0</v>
      </c>
      <c r="AA263" s="983">
        <f>M263-G263</f>
        <v>0</v>
      </c>
      <c r="AB263" s="983">
        <f>P263-G263</f>
        <v>0</v>
      </c>
      <c r="AC263" s="1118">
        <f>S263-G263</f>
        <v>0</v>
      </c>
      <c r="AD263" s="1119">
        <f>IF(G263&gt;0,ROUND((J263/G263),3),0)</f>
        <v>0</v>
      </c>
      <c r="AE263" s="1120">
        <f>IF(G263&gt;0,ROUND((M263/G263),3),0)</f>
        <v>0</v>
      </c>
      <c r="AF263" s="1120">
        <f>IF(G263&gt;0,ROUND((P263/G263),3),0)</f>
        <v>0</v>
      </c>
      <c r="AG263" s="1121">
        <f>IF(G263&gt;0,ROUND((S263/G263),3),0)</f>
        <v>0</v>
      </c>
    </row>
    <row r="264" spans="1:33" s="270" customFormat="1" ht="25.5" outlineLevel="1">
      <c r="A264" s="266"/>
      <c r="B264" s="254" t="s">
        <v>312</v>
      </c>
      <c r="C264" s="345">
        <v>2240</v>
      </c>
      <c r="D264" s="346" t="s">
        <v>198</v>
      </c>
      <c r="E264" s="293" t="s">
        <v>313</v>
      </c>
      <c r="F264" s="291" t="s">
        <v>79</v>
      </c>
      <c r="G264" s="304">
        <f>H264+I264</f>
        <v>80</v>
      </c>
      <c r="H264" s="347"/>
      <c r="I264" s="435">
        <v>80</v>
      </c>
      <c r="J264" s="304">
        <f>K264+L264</f>
        <v>0</v>
      </c>
      <c r="K264" s="347"/>
      <c r="L264" s="435"/>
      <c r="M264" s="304">
        <f>N264+O264</f>
        <v>0</v>
      </c>
      <c r="N264" s="347"/>
      <c r="O264" s="435"/>
      <c r="P264" s="304">
        <f>Q264+R264</f>
        <v>0</v>
      </c>
      <c r="Q264" s="347"/>
      <c r="R264" s="435"/>
      <c r="S264" s="304">
        <f>T264+U264</f>
        <v>0</v>
      </c>
      <c r="T264" s="347"/>
      <c r="U264" s="348"/>
      <c r="V264" s="1238" t="s">
        <v>35</v>
      </c>
      <c r="W264" s="1239" t="s">
        <v>35</v>
      </c>
      <c r="X264" s="1239" t="s">
        <v>35</v>
      </c>
      <c r="Y264" s="1240" t="s">
        <v>35</v>
      </c>
      <c r="Z264" s="381">
        <f>J264-G264</f>
        <v>-80</v>
      </c>
      <c r="AA264" s="305">
        <f>M264-G264</f>
        <v>-80</v>
      </c>
      <c r="AB264" s="305">
        <f>P264-G264</f>
        <v>-80</v>
      </c>
      <c r="AC264" s="1073">
        <f>S264-G264</f>
        <v>-80</v>
      </c>
      <c r="AD264" s="1074">
        <f>IF(G264&gt;0,ROUND((J264/G264),3),0)</f>
        <v>0</v>
      </c>
      <c r="AE264" s="1075">
        <f>IF(G264&gt;0,ROUND((M264/G264),3),0)</f>
        <v>0</v>
      </c>
      <c r="AF264" s="1075">
        <f>IF(G264&gt;0,ROUND((P264/G264),3),0)</f>
        <v>0</v>
      </c>
      <c r="AG264" s="1076">
        <f>IF(G264&gt;0,ROUND((S264/G264),3),0)</f>
        <v>0</v>
      </c>
    </row>
    <row r="265" spans="1:33" s="270" customFormat="1" ht="26.25" outlineLevel="1" thickBot="1">
      <c r="A265" s="266"/>
      <c r="B265" s="436" t="s">
        <v>314</v>
      </c>
      <c r="C265" s="350">
        <v>2240</v>
      </c>
      <c r="D265" s="351" t="s">
        <v>198</v>
      </c>
      <c r="E265" s="352" t="s">
        <v>315</v>
      </c>
      <c r="F265" s="272" t="s">
        <v>79</v>
      </c>
      <c r="G265" s="353">
        <f>H265+I265</f>
        <v>0</v>
      </c>
      <c r="H265" s="354"/>
      <c r="I265" s="437"/>
      <c r="J265" s="353">
        <f>K265+L265</f>
        <v>0</v>
      </c>
      <c r="K265" s="354"/>
      <c r="L265" s="437"/>
      <c r="M265" s="353">
        <f>N265+O265</f>
        <v>0</v>
      </c>
      <c r="N265" s="354"/>
      <c r="O265" s="437"/>
      <c r="P265" s="353">
        <f>Q265+R265</f>
        <v>0</v>
      </c>
      <c r="Q265" s="354"/>
      <c r="R265" s="437"/>
      <c r="S265" s="353">
        <f>T265+U265</f>
        <v>0</v>
      </c>
      <c r="T265" s="354"/>
      <c r="U265" s="355"/>
      <c r="V265" s="1223" t="s">
        <v>35</v>
      </c>
      <c r="W265" s="1224" t="s">
        <v>35</v>
      </c>
      <c r="X265" s="1224" t="s">
        <v>35</v>
      </c>
      <c r="Y265" s="1225" t="s">
        <v>35</v>
      </c>
      <c r="Z265" s="395">
        <f>J265-G265</f>
        <v>0</v>
      </c>
      <c r="AA265" s="235">
        <f>M265-G265</f>
        <v>0</v>
      </c>
      <c r="AB265" s="235">
        <f>P265-G265</f>
        <v>0</v>
      </c>
      <c r="AC265" s="1052">
        <f>S265-G265</f>
        <v>0</v>
      </c>
      <c r="AD265" s="1053">
        <f>IF(G265&gt;0,ROUND((J265/G265),3),0)</f>
        <v>0</v>
      </c>
      <c r="AE265" s="1054">
        <f>IF(G265&gt;0,ROUND((M265/G265),3),0)</f>
        <v>0</v>
      </c>
      <c r="AF265" s="1054">
        <f>IF(G265&gt;0,ROUND((P265/G265),3),0)</f>
        <v>0</v>
      </c>
      <c r="AG265" s="1055">
        <f>IF(G265&gt;0,ROUND((S265/G265),3),0)</f>
        <v>0</v>
      </c>
    </row>
    <row r="266" spans="1:33" s="270" customFormat="1" ht="16.5" outlineLevel="1" thickTop="1">
      <c r="A266" s="266"/>
      <c r="B266" s="267" t="s">
        <v>316</v>
      </c>
      <c r="C266" s="365">
        <v>2240</v>
      </c>
      <c r="D266" s="373" t="s">
        <v>317</v>
      </c>
      <c r="E266" s="268" t="s">
        <v>318</v>
      </c>
      <c r="F266" s="269" t="s">
        <v>79</v>
      </c>
      <c r="G266" s="234">
        <f>H266+I266</f>
        <v>1600</v>
      </c>
      <c r="H266" s="235">
        <f>ROUND(H267*H268/1000,1)</f>
        <v>0</v>
      </c>
      <c r="I266" s="395">
        <f>ROUND(I267*I268/1000,1)</f>
        <v>1600</v>
      </c>
      <c r="J266" s="234">
        <f>K266+L266</f>
        <v>251.8</v>
      </c>
      <c r="K266" s="235">
        <f>ROUND(K267*K268/1000,1)</f>
        <v>0</v>
      </c>
      <c r="L266" s="395">
        <f>ROUND(L267*L268/1000,1)</f>
        <v>251.8</v>
      </c>
      <c r="M266" s="234">
        <f>N266+O266</f>
        <v>710.3</v>
      </c>
      <c r="N266" s="235">
        <f>ROUND(N267*N268/1000,1)</f>
        <v>0</v>
      </c>
      <c r="O266" s="395">
        <f>ROUND(O267*O268/1000,1)</f>
        <v>710.3</v>
      </c>
      <c r="P266" s="234">
        <f>Q266+R266</f>
        <v>1155.9</v>
      </c>
      <c r="Q266" s="235">
        <f>ROUND(Q267*Q268/1000,1)</f>
        <v>0</v>
      </c>
      <c r="R266" s="395">
        <f>ROUND(R267*R268/1000,1)</f>
        <v>1155.9</v>
      </c>
      <c r="S266" s="234">
        <f>T266+U266</f>
        <v>0</v>
      </c>
      <c r="T266" s="235">
        <f>ROUND(T267*T268/1000,1)</f>
        <v>0</v>
      </c>
      <c r="U266" s="236">
        <f>ROUND(U267*U268/1000,1)</f>
        <v>0</v>
      </c>
      <c r="V266" s="1247" t="s">
        <v>35</v>
      </c>
      <c r="W266" s="1248" t="s">
        <v>35</v>
      </c>
      <c r="X266" s="1248" t="s">
        <v>35</v>
      </c>
      <c r="Y266" s="1249" t="s">
        <v>35</v>
      </c>
      <c r="Z266" s="1077">
        <f>J266-G266</f>
        <v>-1348.2</v>
      </c>
      <c r="AA266" s="1036">
        <f>M266-G266</f>
        <v>-889.7</v>
      </c>
      <c r="AB266" s="1036">
        <f>P266-G266</f>
        <v>-444.0999999999999</v>
      </c>
      <c r="AC266" s="1078">
        <f>S266-G266</f>
        <v>-1600</v>
      </c>
      <c r="AD266" s="1079">
        <f>IF(G266&gt;0,ROUND((J266/G266),3),0)</f>
        <v>0.157</v>
      </c>
      <c r="AE266" s="1080">
        <f>IF(G266&gt;0,ROUND((M266/G266),3),0)</f>
        <v>0.444</v>
      </c>
      <c r="AF266" s="1080">
        <f>IF(G266&gt;0,ROUND((P266/G266),3),0)</f>
        <v>0.722</v>
      </c>
      <c r="AG266" s="1081">
        <f>IF(G266&gt;0,ROUND((S266/G266),3),0)</f>
        <v>0</v>
      </c>
    </row>
    <row r="267" spans="2:33" s="258" customFormat="1" ht="12" outlineLevel="1">
      <c r="B267" s="259"/>
      <c r="C267" s="375"/>
      <c r="D267" s="384" t="s">
        <v>317</v>
      </c>
      <c r="E267" s="261" t="s">
        <v>319</v>
      </c>
      <c r="F267" s="262" t="s">
        <v>120</v>
      </c>
      <c r="G267" s="243">
        <f>H267+I267</f>
        <v>160000</v>
      </c>
      <c r="H267" s="244"/>
      <c r="I267" s="377">
        <v>160000</v>
      </c>
      <c r="J267" s="243">
        <f>K267+L267</f>
        <v>25175</v>
      </c>
      <c r="K267" s="244"/>
      <c r="L267" s="377">
        <v>25175</v>
      </c>
      <c r="M267" s="243">
        <f>N267+O267</f>
        <v>71030</v>
      </c>
      <c r="N267" s="244"/>
      <c r="O267" s="377">
        <v>71030</v>
      </c>
      <c r="P267" s="243">
        <f>Q267+R267</f>
        <v>115590</v>
      </c>
      <c r="Q267" s="244"/>
      <c r="R267" s="377">
        <v>115590</v>
      </c>
      <c r="S267" s="243">
        <f>T267+U267</f>
        <v>0</v>
      </c>
      <c r="T267" s="244"/>
      <c r="U267" s="245"/>
      <c r="V267" s="1217" t="s">
        <v>35</v>
      </c>
      <c r="W267" s="1218" t="s">
        <v>35</v>
      </c>
      <c r="X267" s="1218" t="s">
        <v>35</v>
      </c>
      <c r="Y267" s="1219" t="s">
        <v>35</v>
      </c>
      <c r="Z267" s="1042" t="s">
        <v>35</v>
      </c>
      <c r="AA267" s="1043" t="s">
        <v>35</v>
      </c>
      <c r="AB267" s="1043" t="s">
        <v>35</v>
      </c>
      <c r="AC267" s="1044" t="s">
        <v>35</v>
      </c>
      <c r="AD267" s="1042" t="s">
        <v>35</v>
      </c>
      <c r="AE267" s="1043" t="s">
        <v>35</v>
      </c>
      <c r="AF267" s="1043" t="s">
        <v>35</v>
      </c>
      <c r="AG267" s="1044" t="s">
        <v>35</v>
      </c>
    </row>
    <row r="268" spans="2:33" s="258" customFormat="1" ht="12.75" outlineLevel="1" thickBot="1">
      <c r="B268" s="263"/>
      <c r="C268" s="423"/>
      <c r="D268" s="424" t="s">
        <v>317</v>
      </c>
      <c r="E268" s="264" t="s">
        <v>320</v>
      </c>
      <c r="F268" s="265" t="s">
        <v>122</v>
      </c>
      <c r="G268" s="250">
        <f>IF(I268+H268&gt;0,AVERAGE(H268:I268),0)</f>
        <v>10</v>
      </c>
      <c r="H268" s="251"/>
      <c r="I268" s="391">
        <v>10</v>
      </c>
      <c r="J268" s="250">
        <f>IF(L268+K268&gt;0,AVERAGE(K268:L268),0)</f>
        <v>10</v>
      </c>
      <c r="K268" s="251"/>
      <c r="L268" s="391">
        <v>10</v>
      </c>
      <c r="M268" s="250">
        <f>IF(O268+N268&gt;0,AVERAGE(N268:O268),0)</f>
        <v>10</v>
      </c>
      <c r="N268" s="251"/>
      <c r="O268" s="391">
        <v>10</v>
      </c>
      <c r="P268" s="250">
        <f>IF(R268+Q268&gt;0,AVERAGE(Q268:R268),0)</f>
        <v>10</v>
      </c>
      <c r="Q268" s="251"/>
      <c r="R268" s="391">
        <v>10</v>
      </c>
      <c r="S268" s="250">
        <f>IF(U268+T268&gt;0,AVERAGE(T268:U268),0)</f>
        <v>0</v>
      </c>
      <c r="T268" s="251"/>
      <c r="U268" s="252"/>
      <c r="V268" s="1220" t="s">
        <v>35</v>
      </c>
      <c r="W268" s="1221" t="s">
        <v>35</v>
      </c>
      <c r="X268" s="1221" t="s">
        <v>35</v>
      </c>
      <c r="Y268" s="1222" t="s">
        <v>35</v>
      </c>
      <c r="Z268" s="1049" t="s">
        <v>35</v>
      </c>
      <c r="AA268" s="1050" t="s">
        <v>35</v>
      </c>
      <c r="AB268" s="1050" t="s">
        <v>35</v>
      </c>
      <c r="AC268" s="1051" t="s">
        <v>35</v>
      </c>
      <c r="AD268" s="1049" t="s">
        <v>35</v>
      </c>
      <c r="AE268" s="1050" t="s">
        <v>35</v>
      </c>
      <c r="AF268" s="1050" t="s">
        <v>35</v>
      </c>
      <c r="AG268" s="1051" t="s">
        <v>35</v>
      </c>
    </row>
    <row r="269" spans="2:33" s="270" customFormat="1" ht="13.5" outlineLevel="1" thickTop="1">
      <c r="B269" s="267" t="s">
        <v>321</v>
      </c>
      <c r="C269" s="365">
        <v>2240</v>
      </c>
      <c r="D269" s="373" t="s">
        <v>322</v>
      </c>
      <c r="E269" s="268" t="s">
        <v>323</v>
      </c>
      <c r="F269" s="269" t="s">
        <v>79</v>
      </c>
      <c r="G269" s="234">
        <f>H269+I269</f>
        <v>600</v>
      </c>
      <c r="H269" s="235">
        <f>ROUND(H270*H271/1000,1)</f>
        <v>0</v>
      </c>
      <c r="I269" s="395">
        <f>ROUND(I270*I271/1000,1)</f>
        <v>600</v>
      </c>
      <c r="J269" s="234">
        <f>K269+L269</f>
        <v>0</v>
      </c>
      <c r="K269" s="235">
        <f>ROUND(K270*K271/1000,1)</f>
        <v>0</v>
      </c>
      <c r="L269" s="395">
        <f>ROUND(L270*L271/1000,1)</f>
        <v>0</v>
      </c>
      <c r="M269" s="234">
        <f>N269+O269</f>
        <v>0</v>
      </c>
      <c r="N269" s="235">
        <f>ROUND(N270*N271/1000,1)</f>
        <v>0</v>
      </c>
      <c r="O269" s="395">
        <f>ROUND(O270*O271/1000,1)</f>
        <v>0</v>
      </c>
      <c r="P269" s="234">
        <f>Q269+R269</f>
        <v>0</v>
      </c>
      <c r="Q269" s="235">
        <f>ROUND(Q270*Q271/1000,1)</f>
        <v>0</v>
      </c>
      <c r="R269" s="395">
        <f>ROUND(R270*R271/1000,1)</f>
        <v>0</v>
      </c>
      <c r="S269" s="234">
        <f>T269+U269</f>
        <v>0</v>
      </c>
      <c r="T269" s="235">
        <f>ROUND(T270*T271/1000,1)</f>
        <v>0</v>
      </c>
      <c r="U269" s="236">
        <f>ROUND(U270*U271/1000,1)</f>
        <v>0</v>
      </c>
      <c r="V269" s="1247" t="s">
        <v>35</v>
      </c>
      <c r="W269" s="1248" t="s">
        <v>35</v>
      </c>
      <c r="X269" s="1248" t="s">
        <v>35</v>
      </c>
      <c r="Y269" s="1249" t="s">
        <v>35</v>
      </c>
      <c r="Z269" s="1077">
        <f>J269-G269</f>
        <v>-600</v>
      </c>
      <c r="AA269" s="1036">
        <f>M269-G269</f>
        <v>-600</v>
      </c>
      <c r="AB269" s="1036">
        <f>P269-G269</f>
        <v>-600</v>
      </c>
      <c r="AC269" s="1078">
        <f>S269-G269</f>
        <v>-600</v>
      </c>
      <c r="AD269" s="1079">
        <f>IF(G269&gt;0,ROUND((J269/G269),3),0)</f>
        <v>0</v>
      </c>
      <c r="AE269" s="1080">
        <f>IF(G269&gt;0,ROUND((M269/G269),3),0)</f>
        <v>0</v>
      </c>
      <c r="AF269" s="1080">
        <f>IF(G269&gt;0,ROUND((P269/G269),3),0)</f>
        <v>0</v>
      </c>
      <c r="AG269" s="1081">
        <f>IF(G269&gt;0,ROUND((S269/G269),3),0)</f>
        <v>0</v>
      </c>
    </row>
    <row r="270" spans="2:33" s="258" customFormat="1" ht="12" outlineLevel="1">
      <c r="B270" s="259"/>
      <c r="C270" s="375"/>
      <c r="D270" s="384" t="s">
        <v>322</v>
      </c>
      <c r="E270" s="283" t="s">
        <v>147</v>
      </c>
      <c r="F270" s="262" t="s">
        <v>37</v>
      </c>
      <c r="G270" s="243">
        <f>H270+I270</f>
        <v>400</v>
      </c>
      <c r="H270" s="244"/>
      <c r="I270" s="377">
        <v>400</v>
      </c>
      <c r="J270" s="243">
        <f>K270+L270</f>
        <v>0</v>
      </c>
      <c r="K270" s="244"/>
      <c r="L270" s="377"/>
      <c r="M270" s="243">
        <f>N270+O270</f>
        <v>0</v>
      </c>
      <c r="N270" s="244"/>
      <c r="O270" s="377"/>
      <c r="P270" s="243">
        <f>Q270+R270</f>
        <v>0</v>
      </c>
      <c r="Q270" s="244"/>
      <c r="R270" s="377"/>
      <c r="S270" s="243">
        <f>T270+U270</f>
        <v>0</v>
      </c>
      <c r="T270" s="244"/>
      <c r="U270" s="245"/>
      <c r="V270" s="1217" t="s">
        <v>35</v>
      </c>
      <c r="W270" s="1218" t="s">
        <v>35</v>
      </c>
      <c r="X270" s="1218" t="s">
        <v>35</v>
      </c>
      <c r="Y270" s="1219" t="s">
        <v>35</v>
      </c>
      <c r="Z270" s="1042" t="s">
        <v>35</v>
      </c>
      <c r="AA270" s="1043" t="s">
        <v>35</v>
      </c>
      <c r="AB270" s="1043" t="s">
        <v>35</v>
      </c>
      <c r="AC270" s="1044" t="s">
        <v>35</v>
      </c>
      <c r="AD270" s="1042" t="s">
        <v>35</v>
      </c>
      <c r="AE270" s="1043" t="s">
        <v>35</v>
      </c>
      <c r="AF270" s="1043" t="s">
        <v>35</v>
      </c>
      <c r="AG270" s="1044" t="s">
        <v>35</v>
      </c>
    </row>
    <row r="271" spans="2:33" s="258" customFormat="1" ht="12.75" outlineLevel="1" thickBot="1">
      <c r="B271" s="263"/>
      <c r="C271" s="423"/>
      <c r="D271" s="424" t="s">
        <v>322</v>
      </c>
      <c r="E271" s="284" t="s">
        <v>148</v>
      </c>
      <c r="F271" s="265" t="s">
        <v>122</v>
      </c>
      <c r="G271" s="250">
        <f>IF(I271+H271&gt;0,AVERAGE(H271:I271),0)</f>
        <v>1500</v>
      </c>
      <c r="H271" s="251"/>
      <c r="I271" s="391">
        <v>1500</v>
      </c>
      <c r="J271" s="250">
        <f>IF(L271+K271&gt;0,AVERAGE(K271:L271),0)</f>
        <v>0</v>
      </c>
      <c r="K271" s="251"/>
      <c r="L271" s="391"/>
      <c r="M271" s="250">
        <f>IF(O271+N271&gt;0,AVERAGE(N271:O271),0)</f>
        <v>0</v>
      </c>
      <c r="N271" s="251"/>
      <c r="O271" s="391"/>
      <c r="P271" s="250">
        <f>IF(R271+Q271&gt;0,AVERAGE(Q271:R271),0)</f>
        <v>0</v>
      </c>
      <c r="Q271" s="251"/>
      <c r="R271" s="391"/>
      <c r="S271" s="250">
        <f>IF(U271+T271&gt;0,AVERAGE(T271:U271),0)</f>
        <v>0</v>
      </c>
      <c r="T271" s="251"/>
      <c r="U271" s="252"/>
      <c r="V271" s="1220" t="s">
        <v>35</v>
      </c>
      <c r="W271" s="1221" t="s">
        <v>35</v>
      </c>
      <c r="X271" s="1221" t="s">
        <v>35</v>
      </c>
      <c r="Y271" s="1222" t="s">
        <v>35</v>
      </c>
      <c r="Z271" s="1049" t="s">
        <v>35</v>
      </c>
      <c r="AA271" s="1050" t="s">
        <v>35</v>
      </c>
      <c r="AB271" s="1050" t="s">
        <v>35</v>
      </c>
      <c r="AC271" s="1051" t="s">
        <v>35</v>
      </c>
      <c r="AD271" s="1049" t="s">
        <v>35</v>
      </c>
      <c r="AE271" s="1050" t="s">
        <v>35</v>
      </c>
      <c r="AF271" s="1050" t="s">
        <v>35</v>
      </c>
      <c r="AG271" s="1051" t="s">
        <v>35</v>
      </c>
    </row>
    <row r="272" spans="1:33" s="270" customFormat="1" ht="16.5" outlineLevel="1" thickTop="1">
      <c r="A272" s="266"/>
      <c r="B272" s="267" t="s">
        <v>324</v>
      </c>
      <c r="C272" s="365">
        <v>2240</v>
      </c>
      <c r="D272" s="373" t="s">
        <v>233</v>
      </c>
      <c r="E272" s="268" t="s">
        <v>325</v>
      </c>
      <c r="F272" s="269" t="s">
        <v>79</v>
      </c>
      <c r="G272" s="234">
        <f>H272+I272</f>
        <v>210</v>
      </c>
      <c r="H272" s="235">
        <f>ROUND(H273*H274/1000,1)</f>
        <v>0</v>
      </c>
      <c r="I272" s="395">
        <f>ROUND(I273*I274/1000,1)</f>
        <v>210</v>
      </c>
      <c r="J272" s="234">
        <f>K272+L272</f>
        <v>28.4</v>
      </c>
      <c r="K272" s="235">
        <f>ROUND(K273*K274/1000,1)</f>
        <v>0</v>
      </c>
      <c r="L272" s="395">
        <f>ROUND(L273*L274/1000,1)</f>
        <v>28.4</v>
      </c>
      <c r="M272" s="234">
        <f>N272+O272</f>
        <v>43.6</v>
      </c>
      <c r="N272" s="235">
        <f>ROUND(N273*N274/1000,1)</f>
        <v>0</v>
      </c>
      <c r="O272" s="395">
        <f>ROUND(O273*O274/1000,1)</f>
        <v>43.6</v>
      </c>
      <c r="P272" s="234">
        <f>Q272+R272</f>
        <v>0</v>
      </c>
      <c r="Q272" s="235">
        <f>ROUND(Q273*Q274/1000,1)</f>
        <v>0</v>
      </c>
      <c r="R272" s="395">
        <f>ROUND(R273*R274/1000,1)</f>
        <v>0</v>
      </c>
      <c r="S272" s="234">
        <f>T272+U272</f>
        <v>0</v>
      </c>
      <c r="T272" s="235">
        <f>ROUND(T273*T274/1000,1)</f>
        <v>0</v>
      </c>
      <c r="U272" s="236">
        <f>ROUND(U273*U274/1000,1)</f>
        <v>0</v>
      </c>
      <c r="V272" s="1247" t="s">
        <v>35</v>
      </c>
      <c r="W272" s="1248" t="s">
        <v>35</v>
      </c>
      <c r="X272" s="1248" t="s">
        <v>35</v>
      </c>
      <c r="Y272" s="1249" t="s">
        <v>35</v>
      </c>
      <c r="Z272" s="1077">
        <f>J272-G272</f>
        <v>-181.6</v>
      </c>
      <c r="AA272" s="1036">
        <f>M272-G272</f>
        <v>-166.4</v>
      </c>
      <c r="AB272" s="1036">
        <f>P272-G272</f>
        <v>-210</v>
      </c>
      <c r="AC272" s="1078">
        <f>S272-G272</f>
        <v>-210</v>
      </c>
      <c r="AD272" s="1079">
        <f>IF(G272&gt;0,ROUND((J272/G272),3),0)</f>
        <v>0.135</v>
      </c>
      <c r="AE272" s="1080">
        <f>IF(G272&gt;0,ROUND((M272/G272),3),0)</f>
        <v>0.208</v>
      </c>
      <c r="AF272" s="1080">
        <f>IF(G272&gt;0,ROUND((P272/G272),3),0)</f>
        <v>0</v>
      </c>
      <c r="AG272" s="1081">
        <f>IF(G272&gt;0,ROUND((S272/G272),3),0)</f>
        <v>0</v>
      </c>
    </row>
    <row r="273" spans="2:33" s="258" customFormat="1" ht="12" outlineLevel="1">
      <c r="B273" s="259"/>
      <c r="C273" s="375"/>
      <c r="D273" s="384" t="s">
        <v>233</v>
      </c>
      <c r="E273" s="261" t="s">
        <v>326</v>
      </c>
      <c r="F273" s="262" t="s">
        <v>120</v>
      </c>
      <c r="G273" s="243">
        <f>H273+I273</f>
        <v>525</v>
      </c>
      <c r="H273" s="244"/>
      <c r="I273" s="377">
        <v>525</v>
      </c>
      <c r="J273" s="243">
        <f>K273+L273</f>
        <v>71</v>
      </c>
      <c r="K273" s="244"/>
      <c r="L273" s="377">
        <v>71</v>
      </c>
      <c r="M273" s="243">
        <f>N273+O273</f>
        <v>109</v>
      </c>
      <c r="N273" s="244"/>
      <c r="O273" s="377">
        <v>109</v>
      </c>
      <c r="P273" s="243">
        <f>Q273+R273</f>
        <v>0</v>
      </c>
      <c r="Q273" s="244"/>
      <c r="R273" s="377"/>
      <c r="S273" s="243">
        <f>T273+U273</f>
        <v>0</v>
      </c>
      <c r="T273" s="244"/>
      <c r="U273" s="245"/>
      <c r="V273" s="1217" t="s">
        <v>35</v>
      </c>
      <c r="W273" s="1218" t="s">
        <v>35</v>
      </c>
      <c r="X273" s="1218" t="s">
        <v>35</v>
      </c>
      <c r="Y273" s="1219" t="s">
        <v>35</v>
      </c>
      <c r="Z273" s="1042" t="s">
        <v>35</v>
      </c>
      <c r="AA273" s="1043" t="s">
        <v>35</v>
      </c>
      <c r="AB273" s="1043" t="s">
        <v>35</v>
      </c>
      <c r="AC273" s="1044" t="s">
        <v>35</v>
      </c>
      <c r="AD273" s="1042" t="s">
        <v>35</v>
      </c>
      <c r="AE273" s="1043" t="s">
        <v>35</v>
      </c>
      <c r="AF273" s="1043" t="s">
        <v>35</v>
      </c>
      <c r="AG273" s="1044" t="s">
        <v>35</v>
      </c>
    </row>
    <row r="274" spans="2:33" s="258" customFormat="1" ht="12.75" outlineLevel="1" thickBot="1">
      <c r="B274" s="263"/>
      <c r="C274" s="423"/>
      <c r="D274" s="424" t="s">
        <v>233</v>
      </c>
      <c r="E274" s="264" t="s">
        <v>327</v>
      </c>
      <c r="F274" s="265" t="s">
        <v>122</v>
      </c>
      <c r="G274" s="250">
        <f>IF(I274+H274&gt;0,AVERAGE(H274:I274),0)</f>
        <v>400</v>
      </c>
      <c r="H274" s="251"/>
      <c r="I274" s="391">
        <v>400</v>
      </c>
      <c r="J274" s="250">
        <f>IF(L274+K274&gt;0,AVERAGE(K274:L274),0)</f>
        <v>400</v>
      </c>
      <c r="K274" s="251"/>
      <c r="L274" s="391">
        <v>400</v>
      </c>
      <c r="M274" s="250">
        <f>IF(O274+N274&gt;0,AVERAGE(N274:O274),0)</f>
        <v>400</v>
      </c>
      <c r="N274" s="251"/>
      <c r="O274" s="391">
        <v>400</v>
      </c>
      <c r="P274" s="250">
        <f>IF(R274+Q274&gt;0,AVERAGE(Q274:R274),0)</f>
        <v>0</v>
      </c>
      <c r="Q274" s="251"/>
      <c r="R274" s="391"/>
      <c r="S274" s="250">
        <f>IF(U274+T274&gt;0,AVERAGE(T274:U274),0)</f>
        <v>0</v>
      </c>
      <c r="T274" s="251"/>
      <c r="U274" s="252"/>
      <c r="V274" s="1220" t="s">
        <v>35</v>
      </c>
      <c r="W274" s="1221" t="s">
        <v>35</v>
      </c>
      <c r="X274" s="1221" t="s">
        <v>35</v>
      </c>
      <c r="Y274" s="1222" t="s">
        <v>35</v>
      </c>
      <c r="Z274" s="1049" t="s">
        <v>35</v>
      </c>
      <c r="AA274" s="1050" t="s">
        <v>35</v>
      </c>
      <c r="AB274" s="1050" t="s">
        <v>35</v>
      </c>
      <c r="AC274" s="1051" t="s">
        <v>35</v>
      </c>
      <c r="AD274" s="1049" t="s">
        <v>35</v>
      </c>
      <c r="AE274" s="1050" t="s">
        <v>35</v>
      </c>
      <c r="AF274" s="1050" t="s">
        <v>35</v>
      </c>
      <c r="AG274" s="1051" t="s">
        <v>35</v>
      </c>
    </row>
    <row r="275" spans="1:33" s="270" customFormat="1" ht="17.25" outlineLevel="1" thickBot="1" thickTop="1">
      <c r="A275" s="266"/>
      <c r="B275" s="367" t="s">
        <v>328</v>
      </c>
      <c r="C275" s="333">
        <v>2240</v>
      </c>
      <c r="D275" s="334" t="s">
        <v>329</v>
      </c>
      <c r="E275" s="368" t="s">
        <v>330</v>
      </c>
      <c r="F275" s="336" t="s">
        <v>79</v>
      </c>
      <c r="G275" s="370">
        <f aca="true" t="shared" si="64" ref="G275:G280">H275+I275</f>
        <v>75</v>
      </c>
      <c r="H275" s="458"/>
      <c r="I275" s="459">
        <v>75</v>
      </c>
      <c r="J275" s="370">
        <f aca="true" t="shared" si="65" ref="J275:J280">K275+L275</f>
        <v>0</v>
      </c>
      <c r="K275" s="458"/>
      <c r="L275" s="459"/>
      <c r="M275" s="370">
        <f aca="true" t="shared" si="66" ref="M275:M280">N275+O275</f>
        <v>8</v>
      </c>
      <c r="N275" s="458"/>
      <c r="O275" s="459">
        <v>8</v>
      </c>
      <c r="P275" s="370">
        <f aca="true" t="shared" si="67" ref="P275:P280">Q275+R275</f>
        <v>6.4</v>
      </c>
      <c r="Q275" s="458"/>
      <c r="R275" s="459">
        <v>6.4</v>
      </c>
      <c r="S275" s="370">
        <f aca="true" t="shared" si="68" ref="S275:S280">T275+U275</f>
        <v>0</v>
      </c>
      <c r="T275" s="458"/>
      <c r="U275" s="994"/>
      <c r="V275" s="1247" t="s">
        <v>35</v>
      </c>
      <c r="W275" s="1248" t="s">
        <v>35</v>
      </c>
      <c r="X275" s="1248" t="s">
        <v>35</v>
      </c>
      <c r="Y275" s="1249" t="s">
        <v>35</v>
      </c>
      <c r="Z275" s="1077">
        <f>J275-G275</f>
        <v>-75</v>
      </c>
      <c r="AA275" s="1036">
        <f>M275-G275</f>
        <v>-67</v>
      </c>
      <c r="AB275" s="1036">
        <f>P275-G275</f>
        <v>-68.6</v>
      </c>
      <c r="AC275" s="1078">
        <f>S275-G275</f>
        <v>-75</v>
      </c>
      <c r="AD275" s="1079">
        <f>IF(G275&gt;0,ROUND((J275/G275),3),0)</f>
        <v>0</v>
      </c>
      <c r="AE275" s="1080">
        <f>IF(G275&gt;0,ROUND((M275/G275),3),0)</f>
        <v>0.107</v>
      </c>
      <c r="AF275" s="1080">
        <f>IF(G275&gt;0,ROUND((P275/G275),3),0)</f>
        <v>0.085</v>
      </c>
      <c r="AG275" s="1081">
        <f>IF(G275&gt;0,ROUND((S275/G275),3),0)</f>
        <v>0</v>
      </c>
    </row>
    <row r="276" spans="1:33" s="23" customFormat="1" ht="17.25" outlineLevel="1" thickBot="1" thickTop="1">
      <c r="A276" s="57"/>
      <c r="B276" s="425" t="s">
        <v>331</v>
      </c>
      <c r="C276" s="333">
        <v>2240</v>
      </c>
      <c r="D276" s="426" t="s">
        <v>332</v>
      </c>
      <c r="E276" s="427" t="s">
        <v>333</v>
      </c>
      <c r="F276" s="428" t="s">
        <v>79</v>
      </c>
      <c r="G276" s="276">
        <f t="shared" si="64"/>
        <v>0</v>
      </c>
      <c r="H276" s="277"/>
      <c r="I276" s="429"/>
      <c r="J276" s="276">
        <f t="shared" si="65"/>
        <v>0</v>
      </c>
      <c r="K276" s="277"/>
      <c r="L276" s="429"/>
      <c r="M276" s="276">
        <f t="shared" si="66"/>
        <v>0</v>
      </c>
      <c r="N276" s="277"/>
      <c r="O276" s="429"/>
      <c r="P276" s="276">
        <f t="shared" si="67"/>
        <v>0</v>
      </c>
      <c r="Q276" s="277"/>
      <c r="R276" s="429"/>
      <c r="S276" s="276">
        <f t="shared" si="68"/>
        <v>0</v>
      </c>
      <c r="T276" s="277"/>
      <c r="U276" s="278"/>
      <c r="V276" s="1247" t="s">
        <v>35</v>
      </c>
      <c r="W276" s="1248" t="s">
        <v>35</v>
      </c>
      <c r="X276" s="1248" t="s">
        <v>35</v>
      </c>
      <c r="Y276" s="1249" t="s">
        <v>35</v>
      </c>
      <c r="Z276" s="1077">
        <f>J276-G276</f>
        <v>0</v>
      </c>
      <c r="AA276" s="1036">
        <f>M276-G276</f>
        <v>0</v>
      </c>
      <c r="AB276" s="1036">
        <f>P276-G276</f>
        <v>0</v>
      </c>
      <c r="AC276" s="1078">
        <f>S276-G276</f>
        <v>0</v>
      </c>
      <c r="AD276" s="1079">
        <f>IF(G276&gt;0,ROUND((J276/G276),3),0)</f>
        <v>0</v>
      </c>
      <c r="AE276" s="1080">
        <f>IF(G276&gt;0,ROUND((M276/G276),3),0)</f>
        <v>0</v>
      </c>
      <c r="AF276" s="1080">
        <f>IF(G276&gt;0,ROUND((P276/G276),3),0)</f>
        <v>0</v>
      </c>
      <c r="AG276" s="1081">
        <f>IF(G276&gt;0,ROUND((S276/G276),3),0)</f>
        <v>0</v>
      </c>
    </row>
    <row r="277" spans="2:33" s="270" customFormat="1" ht="39" outlineLevel="1" thickBot="1" thickTop="1">
      <c r="B277" s="430" t="s">
        <v>334</v>
      </c>
      <c r="C277" s="333">
        <v>2240</v>
      </c>
      <c r="D277" s="334" t="s">
        <v>335</v>
      </c>
      <c r="E277" s="335" t="s">
        <v>336</v>
      </c>
      <c r="F277" s="431" t="s">
        <v>79</v>
      </c>
      <c r="G277" s="370">
        <f t="shared" si="64"/>
        <v>0</v>
      </c>
      <c r="H277" s="371">
        <f>H278+H282+H286+H290+H297+H304</f>
        <v>0</v>
      </c>
      <c r="I277" s="371">
        <f>I278+I282+I286+I290+I297+I304</f>
        <v>0</v>
      </c>
      <c r="J277" s="370">
        <f t="shared" si="65"/>
        <v>0</v>
      </c>
      <c r="K277" s="371">
        <f>K278+K282+K286+K290+K297+K304</f>
        <v>0</v>
      </c>
      <c r="L277" s="371">
        <f>L278+L282+L286+L290+L297+L304</f>
        <v>0</v>
      </c>
      <c r="M277" s="370">
        <f t="shared" si="66"/>
        <v>0</v>
      </c>
      <c r="N277" s="371">
        <f>N278+N282+N286+N290+N297+N304</f>
        <v>0</v>
      </c>
      <c r="O277" s="371">
        <f>O278+O282+O286+O290+O297+O304</f>
        <v>0</v>
      </c>
      <c r="P277" s="370">
        <f t="shared" si="67"/>
        <v>0</v>
      </c>
      <c r="Q277" s="371">
        <f>Q278+Q282+Q286+Q290+Q297+Q304</f>
        <v>0</v>
      </c>
      <c r="R277" s="372">
        <f>R278+R282+R286+R290+R297+R304</f>
        <v>0</v>
      </c>
      <c r="S277" s="370">
        <f t="shared" si="68"/>
        <v>0</v>
      </c>
      <c r="T277" s="371">
        <f>T278+T282+T286+T290+T297+T304</f>
        <v>0</v>
      </c>
      <c r="U277" s="982">
        <f>U278+U282+U286+U290+U297+U304</f>
        <v>0</v>
      </c>
      <c r="V277" s="1229" t="s">
        <v>35</v>
      </c>
      <c r="W277" s="1230" t="s">
        <v>35</v>
      </c>
      <c r="X277" s="1230" t="s">
        <v>35</v>
      </c>
      <c r="Y277" s="1231" t="s">
        <v>35</v>
      </c>
      <c r="Z277" s="372">
        <f>J277-G277</f>
        <v>0</v>
      </c>
      <c r="AA277" s="371">
        <f>M277-G277</f>
        <v>0</v>
      </c>
      <c r="AB277" s="371">
        <f>P277-G277</f>
        <v>0</v>
      </c>
      <c r="AC277" s="1066">
        <f>S277-G277</f>
        <v>0</v>
      </c>
      <c r="AD277" s="1067">
        <f>IF(G277&gt;0,ROUND((J277/G277),3),0)</f>
        <v>0</v>
      </c>
      <c r="AE277" s="1068">
        <f>IF(G277&gt;0,ROUND((M277/G277),3),0)</f>
        <v>0</v>
      </c>
      <c r="AF277" s="1068">
        <f>IF(G277&gt;0,ROUND((P277/G277),3),0)</f>
        <v>0</v>
      </c>
      <c r="AG277" s="1069">
        <f>IF(G277&gt;0,ROUND((S277/G277),3),0)</f>
        <v>0</v>
      </c>
    </row>
    <row r="278" spans="2:33" s="270" customFormat="1" ht="13.5" outlineLevel="1" thickTop="1">
      <c r="B278" s="290" t="s">
        <v>337</v>
      </c>
      <c r="C278" s="365">
        <v>2240</v>
      </c>
      <c r="D278" s="373" t="s">
        <v>335</v>
      </c>
      <c r="E278" s="325" t="s">
        <v>338</v>
      </c>
      <c r="F278" s="232" t="s">
        <v>79</v>
      </c>
      <c r="G278" s="234">
        <f t="shared" si="64"/>
        <v>0</v>
      </c>
      <c r="H278" s="235">
        <f>ROUND(H280*H281/1000,1)</f>
        <v>0</v>
      </c>
      <c r="I278" s="235">
        <f>ROUND(I280*I281/1000,1)</f>
        <v>0</v>
      </c>
      <c r="J278" s="234">
        <f t="shared" si="65"/>
        <v>0</v>
      </c>
      <c r="K278" s="235">
        <f>ROUND(K280*K281/1000,1)</f>
        <v>0</v>
      </c>
      <c r="L278" s="235">
        <f>ROUND(L280*L281/1000,1)</f>
        <v>0</v>
      </c>
      <c r="M278" s="234">
        <f t="shared" si="66"/>
        <v>0</v>
      </c>
      <c r="N278" s="235">
        <f>ROUND(N280*N281/1000,1)</f>
        <v>0</v>
      </c>
      <c r="O278" s="235">
        <f>ROUND(O280*O281/1000,1)</f>
        <v>0</v>
      </c>
      <c r="P278" s="234">
        <f t="shared" si="67"/>
        <v>0</v>
      </c>
      <c r="Q278" s="235">
        <f>ROUND(Q280*Q281/1000,1)</f>
        <v>0</v>
      </c>
      <c r="R278" s="395">
        <f>ROUND(R280*R281/1000,1)</f>
        <v>0</v>
      </c>
      <c r="S278" s="234">
        <f t="shared" si="68"/>
        <v>0</v>
      </c>
      <c r="T278" s="235">
        <f>ROUND(T280*T281/1000,1)</f>
        <v>0</v>
      </c>
      <c r="U278" s="236">
        <f>ROUND(U280*U281/1000,1)</f>
        <v>0</v>
      </c>
      <c r="V278" s="1223" t="s">
        <v>35</v>
      </c>
      <c r="W278" s="1224" t="s">
        <v>35</v>
      </c>
      <c r="X278" s="1224" t="s">
        <v>35</v>
      </c>
      <c r="Y278" s="1225" t="s">
        <v>35</v>
      </c>
      <c r="Z278" s="395">
        <f>J278-G278</f>
        <v>0</v>
      </c>
      <c r="AA278" s="235">
        <f>M278-G278</f>
        <v>0</v>
      </c>
      <c r="AB278" s="235">
        <f>P278-G278</f>
        <v>0</v>
      </c>
      <c r="AC278" s="1052">
        <f>S278-G278</f>
        <v>0</v>
      </c>
      <c r="AD278" s="1053">
        <f>IF(G278&gt;0,ROUND((J278/G278),3),0)</f>
        <v>0</v>
      </c>
      <c r="AE278" s="1054">
        <f>IF(G278&gt;0,ROUND((M278/G278),3),0)</f>
        <v>0</v>
      </c>
      <c r="AF278" s="1054">
        <f>IF(G278&gt;0,ROUND((P278/G278),3),0)</f>
        <v>0</v>
      </c>
      <c r="AG278" s="1055">
        <f>IF(G278&gt;0,ROUND((S278/G278),3),0)</f>
        <v>0</v>
      </c>
    </row>
    <row r="279" spans="2:33" s="270" customFormat="1" ht="12.75" outlineLevel="1">
      <c r="B279" s="239"/>
      <c r="C279" s="375"/>
      <c r="D279" s="376"/>
      <c r="E279" s="242" t="s">
        <v>339</v>
      </c>
      <c r="F279" s="240" t="s">
        <v>37</v>
      </c>
      <c r="G279" s="243">
        <f t="shared" si="64"/>
        <v>0</v>
      </c>
      <c r="H279" s="244"/>
      <c r="I279" s="377"/>
      <c r="J279" s="243">
        <f t="shared" si="65"/>
        <v>0</v>
      </c>
      <c r="K279" s="244"/>
      <c r="L279" s="377"/>
      <c r="M279" s="243">
        <f t="shared" si="66"/>
        <v>0</v>
      </c>
      <c r="N279" s="244"/>
      <c r="O279" s="377"/>
      <c r="P279" s="243">
        <f t="shared" si="67"/>
        <v>0</v>
      </c>
      <c r="Q279" s="244"/>
      <c r="R279" s="377"/>
      <c r="S279" s="243">
        <f t="shared" si="68"/>
        <v>0</v>
      </c>
      <c r="T279" s="244"/>
      <c r="U279" s="245"/>
      <c r="V279" s="1217" t="s">
        <v>35</v>
      </c>
      <c r="W279" s="1218" t="s">
        <v>35</v>
      </c>
      <c r="X279" s="1218" t="s">
        <v>35</v>
      </c>
      <c r="Y279" s="1219" t="s">
        <v>35</v>
      </c>
      <c r="Z279" s="1042" t="s">
        <v>35</v>
      </c>
      <c r="AA279" s="1043" t="s">
        <v>35</v>
      </c>
      <c r="AB279" s="1043" t="s">
        <v>35</v>
      </c>
      <c r="AC279" s="1044" t="s">
        <v>35</v>
      </c>
      <c r="AD279" s="1042" t="s">
        <v>35</v>
      </c>
      <c r="AE279" s="1043" t="s">
        <v>35</v>
      </c>
      <c r="AF279" s="1043" t="s">
        <v>35</v>
      </c>
      <c r="AG279" s="1044" t="s">
        <v>35</v>
      </c>
    </row>
    <row r="280" spans="2:33" s="270" customFormat="1" ht="12.75" outlineLevel="1">
      <c r="B280" s="239"/>
      <c r="C280" s="375"/>
      <c r="D280" s="376"/>
      <c r="E280" s="242" t="s">
        <v>340</v>
      </c>
      <c r="F280" s="240" t="s">
        <v>261</v>
      </c>
      <c r="G280" s="243">
        <f t="shared" si="64"/>
        <v>0</v>
      </c>
      <c r="H280" s="244"/>
      <c r="I280" s="377"/>
      <c r="J280" s="243">
        <f t="shared" si="65"/>
        <v>0</v>
      </c>
      <c r="K280" s="244"/>
      <c r="L280" s="377"/>
      <c r="M280" s="243">
        <f t="shared" si="66"/>
        <v>0</v>
      </c>
      <c r="N280" s="244"/>
      <c r="O280" s="377"/>
      <c r="P280" s="243">
        <f t="shared" si="67"/>
        <v>0</v>
      </c>
      <c r="Q280" s="244"/>
      <c r="R280" s="377"/>
      <c r="S280" s="243">
        <f t="shared" si="68"/>
        <v>0</v>
      </c>
      <c r="T280" s="244"/>
      <c r="U280" s="245"/>
      <c r="V280" s="1232" t="s">
        <v>35</v>
      </c>
      <c r="W280" s="1233" t="s">
        <v>35</v>
      </c>
      <c r="X280" s="1233" t="s">
        <v>35</v>
      </c>
      <c r="Y280" s="1234" t="s">
        <v>35</v>
      </c>
      <c r="Z280" s="1070" t="s">
        <v>35</v>
      </c>
      <c r="AA280" s="1071" t="s">
        <v>35</v>
      </c>
      <c r="AB280" s="1071" t="s">
        <v>35</v>
      </c>
      <c r="AC280" s="1072" t="s">
        <v>35</v>
      </c>
      <c r="AD280" s="1070" t="s">
        <v>35</v>
      </c>
      <c r="AE280" s="1071" t="s">
        <v>35</v>
      </c>
      <c r="AF280" s="1071" t="s">
        <v>35</v>
      </c>
      <c r="AG280" s="1072" t="s">
        <v>35</v>
      </c>
    </row>
    <row r="281" spans="2:33" s="270" customFormat="1" ht="24" outlineLevel="1">
      <c r="B281" s="239"/>
      <c r="C281" s="375"/>
      <c r="D281" s="376"/>
      <c r="E281" s="242" t="s">
        <v>341</v>
      </c>
      <c r="F281" s="378" t="s">
        <v>122</v>
      </c>
      <c r="G281" s="308">
        <f>IF(I281+H281&gt;0,AVERAGE(H281:I281),0)</f>
        <v>0</v>
      </c>
      <c r="H281" s="309"/>
      <c r="I281" s="379"/>
      <c r="J281" s="308">
        <f>IF(L281+K281&gt;0,AVERAGE(K281:L281),0)</f>
        <v>0</v>
      </c>
      <c r="K281" s="309"/>
      <c r="L281" s="379"/>
      <c r="M281" s="308">
        <f>IF(O281+N281&gt;0,AVERAGE(N281:O281),0)</f>
        <v>0</v>
      </c>
      <c r="N281" s="309"/>
      <c r="O281" s="379"/>
      <c r="P281" s="308">
        <f>IF(R281+Q281&gt;0,AVERAGE(Q281:R281),0)</f>
        <v>0</v>
      </c>
      <c r="Q281" s="309"/>
      <c r="R281" s="379"/>
      <c r="S281" s="308">
        <f>IF(U281+T281&gt;0,AVERAGE(T281:U281),0)</f>
        <v>0</v>
      </c>
      <c r="T281" s="309"/>
      <c r="U281" s="310"/>
      <c r="V281" s="1217" t="s">
        <v>35</v>
      </c>
      <c r="W281" s="1218" t="s">
        <v>35</v>
      </c>
      <c r="X281" s="1218" t="s">
        <v>35</v>
      </c>
      <c r="Y281" s="1219" t="s">
        <v>35</v>
      </c>
      <c r="Z281" s="1042" t="s">
        <v>35</v>
      </c>
      <c r="AA281" s="1043" t="s">
        <v>35</v>
      </c>
      <c r="AB281" s="1043" t="s">
        <v>35</v>
      </c>
      <c r="AC281" s="1044" t="s">
        <v>35</v>
      </c>
      <c r="AD281" s="1042" t="s">
        <v>35</v>
      </c>
      <c r="AE281" s="1043" t="s">
        <v>35</v>
      </c>
      <c r="AF281" s="1043" t="s">
        <v>35</v>
      </c>
      <c r="AG281" s="1044" t="s">
        <v>35</v>
      </c>
    </row>
    <row r="282" spans="2:33" s="270" customFormat="1" ht="12.75" outlineLevel="1">
      <c r="B282" s="290" t="s">
        <v>342</v>
      </c>
      <c r="C282" s="365">
        <v>2240</v>
      </c>
      <c r="D282" s="373" t="s">
        <v>335</v>
      </c>
      <c r="E282" s="325" t="s">
        <v>343</v>
      </c>
      <c r="F282" s="232" t="s">
        <v>79</v>
      </c>
      <c r="G282" s="234">
        <f>H282+I282</f>
        <v>0</v>
      </c>
      <c r="H282" s="235">
        <f>ROUND(H284*H285/1000,1)</f>
        <v>0</v>
      </c>
      <c r="I282" s="235">
        <f>ROUND(I284*I285/1000,1)</f>
        <v>0</v>
      </c>
      <c r="J282" s="234">
        <f>K282+L282</f>
        <v>0</v>
      </c>
      <c r="K282" s="235">
        <f>ROUND(K284*K285/1000,1)</f>
        <v>0</v>
      </c>
      <c r="L282" s="235">
        <f>ROUND(L284*L285/1000,1)</f>
        <v>0</v>
      </c>
      <c r="M282" s="234">
        <f>N282+O282</f>
        <v>0</v>
      </c>
      <c r="N282" s="235">
        <f>ROUND(N284*N285/1000,1)</f>
        <v>0</v>
      </c>
      <c r="O282" s="235">
        <f>ROUND(O284*O285/1000,1)</f>
        <v>0</v>
      </c>
      <c r="P282" s="234">
        <f>Q282+R282</f>
        <v>0</v>
      </c>
      <c r="Q282" s="235">
        <f>ROUND(Q284*Q285/1000,1)</f>
        <v>0</v>
      </c>
      <c r="R282" s="395">
        <f>ROUND(R284*R285/1000,1)</f>
        <v>0</v>
      </c>
      <c r="S282" s="234">
        <f>T282+U282</f>
        <v>0</v>
      </c>
      <c r="T282" s="235">
        <f>ROUND(T284*T285/1000,1)</f>
        <v>0</v>
      </c>
      <c r="U282" s="236">
        <f>ROUND(U284*U285/1000,1)</f>
        <v>0</v>
      </c>
      <c r="V282" s="1235" t="s">
        <v>35</v>
      </c>
      <c r="W282" s="1236" t="s">
        <v>35</v>
      </c>
      <c r="X282" s="1236" t="s">
        <v>35</v>
      </c>
      <c r="Y282" s="1237" t="s">
        <v>35</v>
      </c>
      <c r="Z282" s="381">
        <f>J282-G282</f>
        <v>0</v>
      </c>
      <c r="AA282" s="305">
        <f>M282-G282</f>
        <v>0</v>
      </c>
      <c r="AB282" s="305">
        <f>P282-G282</f>
        <v>0</v>
      </c>
      <c r="AC282" s="1073">
        <f>S282-G282</f>
        <v>0</v>
      </c>
      <c r="AD282" s="1074">
        <f>IF(G282&gt;0,ROUND((J282/G282),3),0)</f>
        <v>0</v>
      </c>
      <c r="AE282" s="1075">
        <f>IF(G282&gt;0,ROUND((M282/G282),3),0)</f>
        <v>0</v>
      </c>
      <c r="AF282" s="1075">
        <f>IF(G282&gt;0,ROUND((P282/G282),3),0)</f>
        <v>0</v>
      </c>
      <c r="AG282" s="1076">
        <f>IF(G282&gt;0,ROUND((S282/G282),3),0)</f>
        <v>0</v>
      </c>
    </row>
    <row r="283" spans="2:33" s="270" customFormat="1" ht="12.75" outlineLevel="1">
      <c r="B283" s="239"/>
      <c r="C283" s="375"/>
      <c r="D283" s="376"/>
      <c r="E283" s="242" t="s">
        <v>339</v>
      </c>
      <c r="F283" s="240" t="s">
        <v>37</v>
      </c>
      <c r="G283" s="243">
        <f>H283+I283</f>
        <v>0</v>
      </c>
      <c r="H283" s="244"/>
      <c r="I283" s="377"/>
      <c r="J283" s="243">
        <f>K283+L283</f>
        <v>0</v>
      </c>
      <c r="K283" s="244"/>
      <c r="L283" s="377"/>
      <c r="M283" s="243">
        <f>N283+O283</f>
        <v>0</v>
      </c>
      <c r="N283" s="244"/>
      <c r="O283" s="377"/>
      <c r="P283" s="243">
        <f>Q283+R283</f>
        <v>0</v>
      </c>
      <c r="Q283" s="244"/>
      <c r="R283" s="377"/>
      <c r="S283" s="243">
        <f>T283+U283</f>
        <v>0</v>
      </c>
      <c r="T283" s="244"/>
      <c r="U283" s="245"/>
      <c r="V283" s="1217" t="s">
        <v>35</v>
      </c>
      <c r="W283" s="1218" t="s">
        <v>35</v>
      </c>
      <c r="X283" s="1218" t="s">
        <v>35</v>
      </c>
      <c r="Y283" s="1219" t="s">
        <v>35</v>
      </c>
      <c r="Z283" s="1042" t="s">
        <v>35</v>
      </c>
      <c r="AA283" s="1043" t="s">
        <v>35</v>
      </c>
      <c r="AB283" s="1043" t="s">
        <v>35</v>
      </c>
      <c r="AC283" s="1044" t="s">
        <v>35</v>
      </c>
      <c r="AD283" s="1042" t="s">
        <v>35</v>
      </c>
      <c r="AE283" s="1043" t="s">
        <v>35</v>
      </c>
      <c r="AF283" s="1043" t="s">
        <v>35</v>
      </c>
      <c r="AG283" s="1044" t="s">
        <v>35</v>
      </c>
    </row>
    <row r="284" spans="2:33" s="270" customFormat="1" ht="12.75" outlineLevel="1">
      <c r="B284" s="239"/>
      <c r="C284" s="375"/>
      <c r="D284" s="376"/>
      <c r="E284" s="242" t="s">
        <v>340</v>
      </c>
      <c r="F284" s="240" t="s">
        <v>261</v>
      </c>
      <c r="G284" s="243">
        <f>H284+I284</f>
        <v>0</v>
      </c>
      <c r="H284" s="244"/>
      <c r="I284" s="377"/>
      <c r="J284" s="243">
        <f>K284+L284</f>
        <v>0</v>
      </c>
      <c r="K284" s="244"/>
      <c r="L284" s="377"/>
      <c r="M284" s="243">
        <f>N284+O284</f>
        <v>0</v>
      </c>
      <c r="N284" s="244"/>
      <c r="O284" s="377"/>
      <c r="P284" s="243">
        <f>Q284+R284</f>
        <v>0</v>
      </c>
      <c r="Q284" s="244"/>
      <c r="R284" s="377"/>
      <c r="S284" s="243">
        <f>T284+U284</f>
        <v>0</v>
      </c>
      <c r="T284" s="244"/>
      <c r="U284" s="245"/>
      <c r="V284" s="1232" t="s">
        <v>35</v>
      </c>
      <c r="W284" s="1233" t="s">
        <v>35</v>
      </c>
      <c r="X284" s="1233" t="s">
        <v>35</v>
      </c>
      <c r="Y284" s="1234" t="s">
        <v>35</v>
      </c>
      <c r="Z284" s="1070" t="s">
        <v>35</v>
      </c>
      <c r="AA284" s="1071" t="s">
        <v>35</v>
      </c>
      <c r="AB284" s="1071" t="s">
        <v>35</v>
      </c>
      <c r="AC284" s="1072" t="s">
        <v>35</v>
      </c>
      <c r="AD284" s="1070" t="s">
        <v>35</v>
      </c>
      <c r="AE284" s="1071" t="s">
        <v>35</v>
      </c>
      <c r="AF284" s="1071" t="s">
        <v>35</v>
      </c>
      <c r="AG284" s="1072" t="s">
        <v>35</v>
      </c>
    </row>
    <row r="285" spans="2:33" s="270" customFormat="1" ht="24" outlineLevel="1">
      <c r="B285" s="239"/>
      <c r="C285" s="375"/>
      <c r="D285" s="376"/>
      <c r="E285" s="242" t="s">
        <v>344</v>
      </c>
      <c r="F285" s="378" t="s">
        <v>122</v>
      </c>
      <c r="G285" s="308">
        <f>IF(I285+H285&gt;0,AVERAGE(H285:I285),0)</f>
        <v>0</v>
      </c>
      <c r="H285" s="309"/>
      <c r="I285" s="379"/>
      <c r="J285" s="308">
        <f>IF(L285+K285&gt;0,AVERAGE(K285:L285),0)</f>
        <v>0</v>
      </c>
      <c r="K285" s="309"/>
      <c r="L285" s="379"/>
      <c r="M285" s="308">
        <f>IF(O285+N285&gt;0,AVERAGE(N285:O285),0)</f>
        <v>0</v>
      </c>
      <c r="N285" s="309"/>
      <c r="O285" s="379"/>
      <c r="P285" s="308">
        <f>IF(R285+Q285&gt;0,AVERAGE(Q285:R285),0)</f>
        <v>0</v>
      </c>
      <c r="Q285" s="309"/>
      <c r="R285" s="379"/>
      <c r="S285" s="308">
        <f>IF(U285+T285&gt;0,AVERAGE(T285:U285),0)</f>
        <v>0</v>
      </c>
      <c r="T285" s="309"/>
      <c r="U285" s="310"/>
      <c r="V285" s="1217" t="s">
        <v>35</v>
      </c>
      <c r="W285" s="1218" t="s">
        <v>35</v>
      </c>
      <c r="X285" s="1218" t="s">
        <v>35</v>
      </c>
      <c r="Y285" s="1219" t="s">
        <v>35</v>
      </c>
      <c r="Z285" s="1042" t="s">
        <v>35</v>
      </c>
      <c r="AA285" s="1043" t="s">
        <v>35</v>
      </c>
      <c r="AB285" s="1043" t="s">
        <v>35</v>
      </c>
      <c r="AC285" s="1044" t="s">
        <v>35</v>
      </c>
      <c r="AD285" s="1042" t="s">
        <v>35</v>
      </c>
      <c r="AE285" s="1043" t="s">
        <v>35</v>
      </c>
      <c r="AF285" s="1043" t="s">
        <v>35</v>
      </c>
      <c r="AG285" s="1044" t="s">
        <v>35</v>
      </c>
    </row>
    <row r="286" spans="2:33" s="270" customFormat="1" ht="12.75" outlineLevel="1">
      <c r="B286" s="290" t="s">
        <v>345</v>
      </c>
      <c r="C286" s="365">
        <v>2240</v>
      </c>
      <c r="D286" s="373" t="s">
        <v>335</v>
      </c>
      <c r="E286" s="325" t="s">
        <v>346</v>
      </c>
      <c r="F286" s="232" t="s">
        <v>79</v>
      </c>
      <c r="G286" s="234">
        <f>H286+I286</f>
        <v>0</v>
      </c>
      <c r="H286" s="235">
        <f>ROUND(H288*H289/1000,1)</f>
        <v>0</v>
      </c>
      <c r="I286" s="235">
        <f>ROUND(I288*I289/1000,1)</f>
        <v>0</v>
      </c>
      <c r="J286" s="234">
        <f>K286+L286</f>
        <v>0</v>
      </c>
      <c r="K286" s="235">
        <f>ROUND(K288*K289/1000,1)</f>
        <v>0</v>
      </c>
      <c r="L286" s="235">
        <f>ROUND(L288*L289/1000,1)</f>
        <v>0</v>
      </c>
      <c r="M286" s="234">
        <f>N286+O286</f>
        <v>0</v>
      </c>
      <c r="N286" s="235">
        <f>ROUND(N288*N289/1000,1)</f>
        <v>0</v>
      </c>
      <c r="O286" s="235">
        <f>ROUND(O288*O289/1000,1)</f>
        <v>0</v>
      </c>
      <c r="P286" s="234">
        <f>Q286+R286</f>
        <v>0</v>
      </c>
      <c r="Q286" s="235">
        <f>ROUND(Q288*Q289/1000,1)</f>
        <v>0</v>
      </c>
      <c r="R286" s="395">
        <f>ROUND(R288*R289/1000,1)</f>
        <v>0</v>
      </c>
      <c r="S286" s="234">
        <f>T286+U286</f>
        <v>0</v>
      </c>
      <c r="T286" s="235">
        <f>ROUND(T288*T289/1000,1)</f>
        <v>0</v>
      </c>
      <c r="U286" s="236">
        <f>ROUND(U288*U289/1000,1)</f>
        <v>0</v>
      </c>
      <c r="V286" s="1235" t="s">
        <v>35</v>
      </c>
      <c r="W286" s="1236" t="s">
        <v>35</v>
      </c>
      <c r="X286" s="1236" t="s">
        <v>35</v>
      </c>
      <c r="Y286" s="1237" t="s">
        <v>35</v>
      </c>
      <c r="Z286" s="381">
        <f>J286-G286</f>
        <v>0</v>
      </c>
      <c r="AA286" s="305">
        <f>M286-G286</f>
        <v>0</v>
      </c>
      <c r="AB286" s="305">
        <f>P286-G286</f>
        <v>0</v>
      </c>
      <c r="AC286" s="1073">
        <f>S286-G286</f>
        <v>0</v>
      </c>
      <c r="AD286" s="1074">
        <f>IF(G286&gt;0,ROUND((J286/G286),3),0)</f>
        <v>0</v>
      </c>
      <c r="AE286" s="1075">
        <f>IF(G286&gt;0,ROUND((M286/G286),3),0)</f>
        <v>0</v>
      </c>
      <c r="AF286" s="1075">
        <f>IF(G286&gt;0,ROUND((P286/G286),3),0)</f>
        <v>0</v>
      </c>
      <c r="AG286" s="1076">
        <f>IF(G286&gt;0,ROUND((S286/G286),3),0)</f>
        <v>0</v>
      </c>
    </row>
    <row r="287" spans="2:33" s="270" customFormat="1" ht="12.75" outlineLevel="1">
      <c r="B287" s="439"/>
      <c r="C287" s="440"/>
      <c r="D287" s="441"/>
      <c r="E287" s="242" t="s">
        <v>339</v>
      </c>
      <c r="F287" s="240" t="s">
        <v>37</v>
      </c>
      <c r="G287" s="243">
        <f>H287+I287</f>
        <v>0</v>
      </c>
      <c r="H287" s="244"/>
      <c r="I287" s="377"/>
      <c r="J287" s="243">
        <f>K287+L287</f>
        <v>0</v>
      </c>
      <c r="K287" s="244"/>
      <c r="L287" s="377"/>
      <c r="M287" s="243">
        <f>N287+O287</f>
        <v>0</v>
      </c>
      <c r="N287" s="244"/>
      <c r="O287" s="377"/>
      <c r="P287" s="243">
        <f>Q287+R287</f>
        <v>0</v>
      </c>
      <c r="Q287" s="244"/>
      <c r="R287" s="377"/>
      <c r="S287" s="243">
        <f>T287+U287</f>
        <v>0</v>
      </c>
      <c r="T287" s="244"/>
      <c r="U287" s="245"/>
      <c r="V287" s="1217" t="s">
        <v>35</v>
      </c>
      <c r="W287" s="1218" t="s">
        <v>35</v>
      </c>
      <c r="X287" s="1218" t="s">
        <v>35</v>
      </c>
      <c r="Y287" s="1219" t="s">
        <v>35</v>
      </c>
      <c r="Z287" s="1042" t="s">
        <v>35</v>
      </c>
      <c r="AA287" s="1043" t="s">
        <v>35</v>
      </c>
      <c r="AB287" s="1043" t="s">
        <v>35</v>
      </c>
      <c r="AC287" s="1044" t="s">
        <v>35</v>
      </c>
      <c r="AD287" s="1042" t="s">
        <v>35</v>
      </c>
      <c r="AE287" s="1043" t="s">
        <v>35</v>
      </c>
      <c r="AF287" s="1043" t="s">
        <v>35</v>
      </c>
      <c r="AG287" s="1044" t="s">
        <v>35</v>
      </c>
    </row>
    <row r="288" spans="2:33" s="270" customFormat="1" ht="12.75" outlineLevel="1">
      <c r="B288" s="439"/>
      <c r="C288" s="440"/>
      <c r="D288" s="441"/>
      <c r="E288" s="242" t="s">
        <v>340</v>
      </c>
      <c r="F288" s="240" t="s">
        <v>261</v>
      </c>
      <c r="G288" s="243">
        <f>H288+I288</f>
        <v>0</v>
      </c>
      <c r="H288" s="244"/>
      <c r="I288" s="377"/>
      <c r="J288" s="243">
        <f>K288+L288</f>
        <v>0</v>
      </c>
      <c r="K288" s="244"/>
      <c r="L288" s="377"/>
      <c r="M288" s="243">
        <f>N288+O288</f>
        <v>0</v>
      </c>
      <c r="N288" s="244"/>
      <c r="O288" s="377"/>
      <c r="P288" s="243">
        <f>Q288+R288</f>
        <v>0</v>
      </c>
      <c r="Q288" s="244"/>
      <c r="R288" s="377"/>
      <c r="S288" s="243">
        <f>T288+U288</f>
        <v>0</v>
      </c>
      <c r="T288" s="244"/>
      <c r="U288" s="245"/>
      <c r="V288" s="1232" t="s">
        <v>35</v>
      </c>
      <c r="W288" s="1233" t="s">
        <v>35</v>
      </c>
      <c r="X288" s="1233" t="s">
        <v>35</v>
      </c>
      <c r="Y288" s="1234" t="s">
        <v>35</v>
      </c>
      <c r="Z288" s="1070" t="s">
        <v>35</v>
      </c>
      <c r="AA288" s="1071" t="s">
        <v>35</v>
      </c>
      <c r="AB288" s="1071" t="s">
        <v>35</v>
      </c>
      <c r="AC288" s="1072" t="s">
        <v>35</v>
      </c>
      <c r="AD288" s="1070" t="s">
        <v>35</v>
      </c>
      <c r="AE288" s="1071" t="s">
        <v>35</v>
      </c>
      <c r="AF288" s="1071" t="s">
        <v>35</v>
      </c>
      <c r="AG288" s="1072" t="s">
        <v>35</v>
      </c>
    </row>
    <row r="289" spans="2:33" s="270" customFormat="1" ht="24" outlineLevel="1">
      <c r="B289" s="290"/>
      <c r="C289" s="345"/>
      <c r="D289" s="346"/>
      <c r="E289" s="242" t="s">
        <v>341</v>
      </c>
      <c r="F289" s="378" t="s">
        <v>122</v>
      </c>
      <c r="G289" s="308">
        <f>IF(I289+H289&gt;0,AVERAGE(H289:I289),0)</f>
        <v>0</v>
      </c>
      <c r="H289" s="309"/>
      <c r="I289" s="379"/>
      <c r="J289" s="308">
        <f>IF(L289+K289&gt;0,AVERAGE(K289:L289),0)</f>
        <v>0</v>
      </c>
      <c r="K289" s="309"/>
      <c r="L289" s="379"/>
      <c r="M289" s="308">
        <f>IF(O289+N289&gt;0,AVERAGE(N289:O289),0)</f>
        <v>0</v>
      </c>
      <c r="N289" s="309"/>
      <c r="O289" s="379"/>
      <c r="P289" s="308">
        <f>IF(R289+Q289&gt;0,AVERAGE(Q289:R289),0)</f>
        <v>0</v>
      </c>
      <c r="Q289" s="309"/>
      <c r="R289" s="379"/>
      <c r="S289" s="308">
        <f>IF(U289+T289&gt;0,AVERAGE(T289:U289),0)</f>
        <v>0</v>
      </c>
      <c r="T289" s="309"/>
      <c r="U289" s="310"/>
      <c r="V289" s="1217" t="s">
        <v>35</v>
      </c>
      <c r="W289" s="1218" t="s">
        <v>35</v>
      </c>
      <c r="X289" s="1218" t="s">
        <v>35</v>
      </c>
      <c r="Y289" s="1219" t="s">
        <v>35</v>
      </c>
      <c r="Z289" s="1042" t="s">
        <v>35</v>
      </c>
      <c r="AA289" s="1043" t="s">
        <v>35</v>
      </c>
      <c r="AB289" s="1043" t="s">
        <v>35</v>
      </c>
      <c r="AC289" s="1044" t="s">
        <v>35</v>
      </c>
      <c r="AD289" s="1042" t="s">
        <v>35</v>
      </c>
      <c r="AE289" s="1043" t="s">
        <v>35</v>
      </c>
      <c r="AF289" s="1043" t="s">
        <v>35</v>
      </c>
      <c r="AG289" s="1044" t="s">
        <v>35</v>
      </c>
    </row>
    <row r="290" spans="2:33" s="270" customFormat="1" ht="25.5" outlineLevel="1">
      <c r="B290" s="254" t="s">
        <v>347</v>
      </c>
      <c r="C290" s="365">
        <v>2240</v>
      </c>
      <c r="D290" s="373" t="s">
        <v>335</v>
      </c>
      <c r="E290" s="325" t="s">
        <v>348</v>
      </c>
      <c r="F290" s="232" t="s">
        <v>79</v>
      </c>
      <c r="G290" s="234">
        <f>H290+I290</f>
        <v>0</v>
      </c>
      <c r="H290" s="235">
        <f>ROUND((H292+H294*H293+H295*H296)/1000,1)</f>
        <v>0</v>
      </c>
      <c r="I290" s="235">
        <f>ROUND((I292+I294*I293+I295*I296)/1000,1)</f>
        <v>0</v>
      </c>
      <c r="J290" s="234">
        <f>K290+L290</f>
        <v>0</v>
      </c>
      <c r="K290" s="235">
        <f>ROUND((K292+K294*K293+K295*K296)/1000,1)</f>
        <v>0</v>
      </c>
      <c r="L290" s="235">
        <f>ROUND((L292+L294*L293+L295*L296)/1000,1)</f>
        <v>0</v>
      </c>
      <c r="M290" s="234">
        <f>N290+O290</f>
        <v>0</v>
      </c>
      <c r="N290" s="235">
        <f>ROUND((N292+N294*N293+N295*N296)/1000,1)</f>
        <v>0</v>
      </c>
      <c r="O290" s="235">
        <f>ROUND((O292+O294*O293+O295*O296)/1000,1)</f>
        <v>0</v>
      </c>
      <c r="P290" s="234">
        <f>Q290+R290</f>
        <v>0</v>
      </c>
      <c r="Q290" s="235">
        <f>ROUND((Q292+Q294*Q293+Q295*Q296)/1000,1)</f>
        <v>0</v>
      </c>
      <c r="R290" s="395">
        <f>ROUND((R292+R294*R293+R295*R296)/1000,1)</f>
        <v>0</v>
      </c>
      <c r="S290" s="234">
        <f>T290+U290</f>
        <v>0</v>
      </c>
      <c r="T290" s="235">
        <f>ROUND((T292+T294*T293+T295*T296)/1000,1)</f>
        <v>0</v>
      </c>
      <c r="U290" s="236">
        <f>ROUND((U292+U294*U293+U295*U296)/1000,1)</f>
        <v>0</v>
      </c>
      <c r="V290" s="1235" t="s">
        <v>35</v>
      </c>
      <c r="W290" s="1236" t="s">
        <v>35</v>
      </c>
      <c r="X290" s="1236" t="s">
        <v>35</v>
      </c>
      <c r="Y290" s="1237" t="s">
        <v>35</v>
      </c>
      <c r="Z290" s="381">
        <f>J290-G290</f>
        <v>0</v>
      </c>
      <c r="AA290" s="305">
        <f>M290-G290</f>
        <v>0</v>
      </c>
      <c r="AB290" s="305">
        <f>P290-G290</f>
        <v>0</v>
      </c>
      <c r="AC290" s="1073">
        <f>S290-G290</f>
        <v>0</v>
      </c>
      <c r="AD290" s="1074">
        <f>IF(G290&gt;0,ROUND((J290/G290),3),0)</f>
        <v>0</v>
      </c>
      <c r="AE290" s="1075">
        <f>IF(G290&gt;0,ROUND((M290/G290),3),0)</f>
        <v>0</v>
      </c>
      <c r="AF290" s="1075">
        <f>IF(G290&gt;0,ROUND((P290/G290),3),0)</f>
        <v>0</v>
      </c>
      <c r="AG290" s="1076">
        <f>IF(G290&gt;0,ROUND((S290/G290),3),0)</f>
        <v>0</v>
      </c>
    </row>
    <row r="291" spans="2:33" s="270" customFormat="1" ht="12.75" outlineLevel="1">
      <c r="B291" s="439"/>
      <c r="C291" s="440"/>
      <c r="D291" s="441"/>
      <c r="E291" s="242" t="s">
        <v>339</v>
      </c>
      <c r="F291" s="240" t="s">
        <v>37</v>
      </c>
      <c r="G291" s="243">
        <f>H291+I291</f>
        <v>0</v>
      </c>
      <c r="H291" s="244"/>
      <c r="I291" s="377"/>
      <c r="J291" s="243">
        <f>K291+L291</f>
        <v>0</v>
      </c>
      <c r="K291" s="244"/>
      <c r="L291" s="377"/>
      <c r="M291" s="243">
        <f>N291+O291</f>
        <v>0</v>
      </c>
      <c r="N291" s="244"/>
      <c r="O291" s="377"/>
      <c r="P291" s="243">
        <f>Q291+R291</f>
        <v>0</v>
      </c>
      <c r="Q291" s="244"/>
      <c r="R291" s="377"/>
      <c r="S291" s="243">
        <f>T291+U291</f>
        <v>0</v>
      </c>
      <c r="T291" s="244"/>
      <c r="U291" s="245"/>
      <c r="V291" s="1217" t="s">
        <v>35</v>
      </c>
      <c r="W291" s="1218" t="s">
        <v>35</v>
      </c>
      <c r="X291" s="1218" t="s">
        <v>35</v>
      </c>
      <c r="Y291" s="1219" t="s">
        <v>35</v>
      </c>
      <c r="Z291" s="1042" t="s">
        <v>35</v>
      </c>
      <c r="AA291" s="1043" t="s">
        <v>35</v>
      </c>
      <c r="AB291" s="1043" t="s">
        <v>35</v>
      </c>
      <c r="AC291" s="1044" t="s">
        <v>35</v>
      </c>
      <c r="AD291" s="1042" t="s">
        <v>35</v>
      </c>
      <c r="AE291" s="1043" t="s">
        <v>35</v>
      </c>
      <c r="AF291" s="1043" t="s">
        <v>35</v>
      </c>
      <c r="AG291" s="1044" t="s">
        <v>35</v>
      </c>
    </row>
    <row r="292" spans="2:33" s="270" customFormat="1" ht="12.75" outlineLevel="1">
      <c r="B292" s="439"/>
      <c r="C292" s="440"/>
      <c r="D292" s="441"/>
      <c r="E292" s="242" t="s">
        <v>349</v>
      </c>
      <c r="F292" s="378" t="s">
        <v>122</v>
      </c>
      <c r="G292" s="308">
        <f>IF(I292+H292&gt;0,AVERAGE(H292:I292),0)</f>
        <v>0</v>
      </c>
      <c r="H292" s="309"/>
      <c r="I292" s="379"/>
      <c r="J292" s="308">
        <f>IF(L292+K292&gt;0,AVERAGE(K292:L292),0)</f>
        <v>0</v>
      </c>
      <c r="K292" s="309"/>
      <c r="L292" s="379"/>
      <c r="M292" s="308">
        <f>IF(O292+N292&gt;0,AVERAGE(N292:O292),0)</f>
        <v>0</v>
      </c>
      <c r="N292" s="309"/>
      <c r="O292" s="379"/>
      <c r="P292" s="308">
        <f>IF(R292+Q292&gt;0,AVERAGE(Q292:R292),0)</f>
        <v>0</v>
      </c>
      <c r="Q292" s="309"/>
      <c r="R292" s="379"/>
      <c r="S292" s="308">
        <f>IF(U292+T292&gt;0,AVERAGE(T292:U292),0)</f>
        <v>0</v>
      </c>
      <c r="T292" s="309"/>
      <c r="U292" s="310"/>
      <c r="V292" s="1232" t="s">
        <v>35</v>
      </c>
      <c r="W292" s="1233" t="s">
        <v>35</v>
      </c>
      <c r="X292" s="1233" t="s">
        <v>35</v>
      </c>
      <c r="Y292" s="1234" t="s">
        <v>35</v>
      </c>
      <c r="Z292" s="1070" t="s">
        <v>35</v>
      </c>
      <c r="AA292" s="1071" t="s">
        <v>35</v>
      </c>
      <c r="AB292" s="1071" t="s">
        <v>35</v>
      </c>
      <c r="AC292" s="1072" t="s">
        <v>35</v>
      </c>
      <c r="AD292" s="1070" t="s">
        <v>35</v>
      </c>
      <c r="AE292" s="1071" t="s">
        <v>35</v>
      </c>
      <c r="AF292" s="1071" t="s">
        <v>35</v>
      </c>
      <c r="AG292" s="1072" t="s">
        <v>35</v>
      </c>
    </row>
    <row r="293" spans="2:33" s="270" customFormat="1" ht="12.75" outlineLevel="1">
      <c r="B293" s="439"/>
      <c r="C293" s="440"/>
      <c r="D293" s="441"/>
      <c r="E293" s="242" t="s">
        <v>350</v>
      </c>
      <c r="F293" s="240" t="s">
        <v>351</v>
      </c>
      <c r="G293" s="243">
        <f>H293+I293</f>
        <v>0</v>
      </c>
      <c r="H293" s="244"/>
      <c r="I293" s="377"/>
      <c r="J293" s="243">
        <f>K293+L293</f>
        <v>0</v>
      </c>
      <c r="K293" s="244"/>
      <c r="L293" s="377"/>
      <c r="M293" s="243">
        <f>N293+O293</f>
        <v>0</v>
      </c>
      <c r="N293" s="244"/>
      <c r="O293" s="377"/>
      <c r="P293" s="243">
        <f>Q293+R293</f>
        <v>0</v>
      </c>
      <c r="Q293" s="244"/>
      <c r="R293" s="377"/>
      <c r="S293" s="243">
        <f>T293+U293</f>
        <v>0</v>
      </c>
      <c r="T293" s="244"/>
      <c r="U293" s="245"/>
      <c r="V293" s="1217" t="s">
        <v>35</v>
      </c>
      <c r="W293" s="1218" t="s">
        <v>35</v>
      </c>
      <c r="X293" s="1218" t="s">
        <v>35</v>
      </c>
      <c r="Y293" s="1219" t="s">
        <v>35</v>
      </c>
      <c r="Z293" s="1042" t="s">
        <v>35</v>
      </c>
      <c r="AA293" s="1043" t="s">
        <v>35</v>
      </c>
      <c r="AB293" s="1043" t="s">
        <v>35</v>
      </c>
      <c r="AC293" s="1044" t="s">
        <v>35</v>
      </c>
      <c r="AD293" s="1042" t="s">
        <v>35</v>
      </c>
      <c r="AE293" s="1043" t="s">
        <v>35</v>
      </c>
      <c r="AF293" s="1043" t="s">
        <v>35</v>
      </c>
      <c r="AG293" s="1044" t="s">
        <v>35</v>
      </c>
    </row>
    <row r="294" spans="2:33" s="270" customFormat="1" ht="12.75" outlineLevel="1">
      <c r="B294" s="439"/>
      <c r="C294" s="440"/>
      <c r="D294" s="441"/>
      <c r="E294" s="242" t="s">
        <v>352</v>
      </c>
      <c r="F294" s="378" t="s">
        <v>122</v>
      </c>
      <c r="G294" s="308">
        <f>IF(I294+H294&gt;0,AVERAGE(H294:I294),0)</f>
        <v>0</v>
      </c>
      <c r="H294" s="309"/>
      <c r="I294" s="379"/>
      <c r="J294" s="308">
        <f>IF(L294+K294&gt;0,AVERAGE(K294:L294),0)</f>
        <v>0</v>
      </c>
      <c r="K294" s="309"/>
      <c r="L294" s="379"/>
      <c r="M294" s="308">
        <f>IF(O294+N294&gt;0,AVERAGE(N294:O294),0)</f>
        <v>0</v>
      </c>
      <c r="N294" s="309"/>
      <c r="O294" s="379"/>
      <c r="P294" s="308">
        <f>IF(R294+Q294&gt;0,AVERAGE(Q294:R294),0)</f>
        <v>0</v>
      </c>
      <c r="Q294" s="309"/>
      <c r="R294" s="379"/>
      <c r="S294" s="308">
        <f>IF(U294+T294&gt;0,AVERAGE(T294:U294),0)</f>
        <v>0</v>
      </c>
      <c r="T294" s="309"/>
      <c r="U294" s="310"/>
      <c r="V294" s="1217" t="s">
        <v>35</v>
      </c>
      <c r="W294" s="1218" t="s">
        <v>35</v>
      </c>
      <c r="X294" s="1218" t="s">
        <v>35</v>
      </c>
      <c r="Y294" s="1219" t="s">
        <v>35</v>
      </c>
      <c r="Z294" s="1042" t="s">
        <v>35</v>
      </c>
      <c r="AA294" s="1043" t="s">
        <v>35</v>
      </c>
      <c r="AB294" s="1043" t="s">
        <v>35</v>
      </c>
      <c r="AC294" s="1044" t="s">
        <v>35</v>
      </c>
      <c r="AD294" s="1042" t="s">
        <v>35</v>
      </c>
      <c r="AE294" s="1043" t="s">
        <v>35</v>
      </c>
      <c r="AF294" s="1043" t="s">
        <v>35</v>
      </c>
      <c r="AG294" s="1044" t="s">
        <v>35</v>
      </c>
    </row>
    <row r="295" spans="2:33" s="270" customFormat="1" ht="12.75" outlineLevel="1">
      <c r="B295" s="439"/>
      <c r="C295" s="440"/>
      <c r="D295" s="441"/>
      <c r="E295" s="242" t="s">
        <v>353</v>
      </c>
      <c r="F295" s="240" t="s">
        <v>351</v>
      </c>
      <c r="G295" s="243">
        <f>H295+I295</f>
        <v>0</v>
      </c>
      <c r="H295" s="244"/>
      <c r="I295" s="377"/>
      <c r="J295" s="243">
        <f>K295+L295</f>
        <v>0</v>
      </c>
      <c r="K295" s="244"/>
      <c r="L295" s="377"/>
      <c r="M295" s="243">
        <f>N295+O295</f>
        <v>0</v>
      </c>
      <c r="N295" s="244"/>
      <c r="O295" s="377"/>
      <c r="P295" s="243">
        <f>Q295+R295</f>
        <v>0</v>
      </c>
      <c r="Q295" s="244"/>
      <c r="R295" s="377"/>
      <c r="S295" s="243">
        <f>T295+U295</f>
        <v>0</v>
      </c>
      <c r="T295" s="244"/>
      <c r="U295" s="245"/>
      <c r="V295" s="1217" t="s">
        <v>35</v>
      </c>
      <c r="W295" s="1218" t="s">
        <v>35</v>
      </c>
      <c r="X295" s="1218" t="s">
        <v>35</v>
      </c>
      <c r="Y295" s="1219" t="s">
        <v>35</v>
      </c>
      <c r="Z295" s="1042" t="s">
        <v>35</v>
      </c>
      <c r="AA295" s="1043" t="s">
        <v>35</v>
      </c>
      <c r="AB295" s="1043" t="s">
        <v>35</v>
      </c>
      <c r="AC295" s="1044" t="s">
        <v>35</v>
      </c>
      <c r="AD295" s="1042" t="s">
        <v>35</v>
      </c>
      <c r="AE295" s="1043" t="s">
        <v>35</v>
      </c>
      <c r="AF295" s="1043" t="s">
        <v>35</v>
      </c>
      <c r="AG295" s="1044" t="s">
        <v>35</v>
      </c>
    </row>
    <row r="296" spans="2:33" s="270" customFormat="1" ht="12.75" outlineLevel="1">
      <c r="B296" s="290"/>
      <c r="C296" s="345"/>
      <c r="D296" s="346"/>
      <c r="E296" s="242" t="s">
        <v>354</v>
      </c>
      <c r="F296" s="378" t="s">
        <v>122</v>
      </c>
      <c r="G296" s="308">
        <f>IF(I296+H296&gt;0,AVERAGE(H296:I296),0)</f>
        <v>0</v>
      </c>
      <c r="H296" s="309"/>
      <c r="I296" s="379"/>
      <c r="J296" s="308">
        <f>IF(L296+K296&gt;0,AVERAGE(K296:L296),0)</f>
        <v>0</v>
      </c>
      <c r="K296" s="309"/>
      <c r="L296" s="379"/>
      <c r="M296" s="308">
        <f>IF(O296+N296&gt;0,AVERAGE(N296:O296),0)</f>
        <v>0</v>
      </c>
      <c r="N296" s="309"/>
      <c r="O296" s="379"/>
      <c r="P296" s="308">
        <f>IF(R296+Q296&gt;0,AVERAGE(Q296:R296),0)</f>
        <v>0</v>
      </c>
      <c r="Q296" s="309"/>
      <c r="R296" s="379"/>
      <c r="S296" s="308">
        <f>IF(U296+T296&gt;0,AVERAGE(T296:U296),0)</f>
        <v>0</v>
      </c>
      <c r="T296" s="309"/>
      <c r="U296" s="310"/>
      <c r="V296" s="1217" t="s">
        <v>35</v>
      </c>
      <c r="W296" s="1218" t="s">
        <v>35</v>
      </c>
      <c r="X296" s="1218" t="s">
        <v>35</v>
      </c>
      <c r="Y296" s="1219" t="s">
        <v>35</v>
      </c>
      <c r="Z296" s="1042" t="s">
        <v>35</v>
      </c>
      <c r="AA296" s="1043" t="s">
        <v>35</v>
      </c>
      <c r="AB296" s="1043" t="s">
        <v>35</v>
      </c>
      <c r="AC296" s="1044" t="s">
        <v>35</v>
      </c>
      <c r="AD296" s="1042" t="s">
        <v>35</v>
      </c>
      <c r="AE296" s="1043" t="s">
        <v>35</v>
      </c>
      <c r="AF296" s="1043" t="s">
        <v>35</v>
      </c>
      <c r="AG296" s="1044" t="s">
        <v>35</v>
      </c>
    </row>
    <row r="297" spans="2:33" s="270" customFormat="1" ht="12.75" outlineLevel="1">
      <c r="B297" s="254" t="s">
        <v>355</v>
      </c>
      <c r="C297" s="365">
        <v>2240</v>
      </c>
      <c r="D297" s="373" t="s">
        <v>335</v>
      </c>
      <c r="E297" s="325" t="s">
        <v>356</v>
      </c>
      <c r="F297" s="232" t="s">
        <v>79</v>
      </c>
      <c r="G297" s="234">
        <f>H297+I297</f>
        <v>0</v>
      </c>
      <c r="H297" s="235">
        <f>ROUND((H298*H299+H300*H301+H302*H303)/1000,1)</f>
        <v>0</v>
      </c>
      <c r="I297" s="235">
        <f>ROUND((I298*I299+I300*I301+I302*I303)/1000,1)</f>
        <v>0</v>
      </c>
      <c r="J297" s="234">
        <f>K297+L297</f>
        <v>0</v>
      </c>
      <c r="K297" s="235">
        <f>ROUND((K298*K299+K300*K301+K302*K303)/1000,1)</f>
        <v>0</v>
      </c>
      <c r="L297" s="235">
        <f>ROUND((L298*L299+L300*L301+L302*L303)/1000,1)</f>
        <v>0</v>
      </c>
      <c r="M297" s="234">
        <f>N297+O297</f>
        <v>0</v>
      </c>
      <c r="N297" s="235">
        <f>ROUND((N298*N299+N300*N301+N302*N303)/1000,1)</f>
        <v>0</v>
      </c>
      <c r="O297" s="235">
        <f>ROUND((O298*O299+O300*O301+O302*O303)/1000,1)</f>
        <v>0</v>
      </c>
      <c r="P297" s="234">
        <f>Q297+R297</f>
        <v>0</v>
      </c>
      <c r="Q297" s="235">
        <f>ROUND((Q298*Q299+Q300*Q301+Q302*Q303)/1000,1)</f>
        <v>0</v>
      </c>
      <c r="R297" s="395">
        <f>ROUND((R298*R299+R300*R301+R302*R303)/1000,1)</f>
        <v>0</v>
      </c>
      <c r="S297" s="234">
        <f>T297+U297</f>
        <v>0</v>
      </c>
      <c r="T297" s="235">
        <f>ROUND((T298*T299+T300*T301+T302*T303)/1000,1)</f>
        <v>0</v>
      </c>
      <c r="U297" s="236">
        <f>ROUND((U298*U299+U300*U301+U302*U303)/1000,1)</f>
        <v>0</v>
      </c>
      <c r="V297" s="1235" t="s">
        <v>35</v>
      </c>
      <c r="W297" s="1236" t="s">
        <v>35</v>
      </c>
      <c r="X297" s="1236" t="s">
        <v>35</v>
      </c>
      <c r="Y297" s="1237" t="s">
        <v>35</v>
      </c>
      <c r="Z297" s="381">
        <f>J297-G297</f>
        <v>0</v>
      </c>
      <c r="AA297" s="305">
        <f>M297-G297</f>
        <v>0</v>
      </c>
      <c r="AB297" s="305">
        <f>P297-G297</f>
        <v>0</v>
      </c>
      <c r="AC297" s="1073">
        <f>S297-G297</f>
        <v>0</v>
      </c>
      <c r="AD297" s="1074">
        <f>IF(G297&gt;0,ROUND((J297/G297),3),0)</f>
        <v>0</v>
      </c>
      <c r="AE297" s="1075">
        <f>IF(G297&gt;0,ROUND((M297/G297),3),0)</f>
        <v>0</v>
      </c>
      <c r="AF297" s="1075">
        <f>IF(G297&gt;0,ROUND((P297/G297),3),0)</f>
        <v>0</v>
      </c>
      <c r="AG297" s="1076">
        <f>IF(G297&gt;0,ROUND((S297/G297),3),0)</f>
        <v>0</v>
      </c>
    </row>
    <row r="298" spans="2:33" s="270" customFormat="1" ht="12.75" outlineLevel="1">
      <c r="B298" s="439"/>
      <c r="C298" s="440"/>
      <c r="D298" s="441"/>
      <c r="E298" s="242" t="s">
        <v>357</v>
      </c>
      <c r="F298" s="240" t="s">
        <v>37</v>
      </c>
      <c r="G298" s="243">
        <f>H298+I298</f>
        <v>0</v>
      </c>
      <c r="H298" s="244"/>
      <c r="I298" s="377"/>
      <c r="J298" s="243">
        <f>K298+L298</f>
        <v>0</v>
      </c>
      <c r="K298" s="244"/>
      <c r="L298" s="377"/>
      <c r="M298" s="243">
        <f>N298+O298</f>
        <v>0</v>
      </c>
      <c r="N298" s="244"/>
      <c r="O298" s="377"/>
      <c r="P298" s="243">
        <f>Q298+R298</f>
        <v>0</v>
      </c>
      <c r="Q298" s="244"/>
      <c r="R298" s="377"/>
      <c r="S298" s="243">
        <f>T298+U298</f>
        <v>0</v>
      </c>
      <c r="T298" s="244"/>
      <c r="U298" s="245"/>
      <c r="V298" s="1217" t="s">
        <v>35</v>
      </c>
      <c r="W298" s="1218" t="s">
        <v>35</v>
      </c>
      <c r="X298" s="1218" t="s">
        <v>35</v>
      </c>
      <c r="Y298" s="1219" t="s">
        <v>35</v>
      </c>
      <c r="Z298" s="1042" t="s">
        <v>35</v>
      </c>
      <c r="AA298" s="1043" t="s">
        <v>35</v>
      </c>
      <c r="AB298" s="1043" t="s">
        <v>35</v>
      </c>
      <c r="AC298" s="1044" t="s">
        <v>35</v>
      </c>
      <c r="AD298" s="1042" t="s">
        <v>35</v>
      </c>
      <c r="AE298" s="1043" t="s">
        <v>35</v>
      </c>
      <c r="AF298" s="1043" t="s">
        <v>35</v>
      </c>
      <c r="AG298" s="1044" t="s">
        <v>35</v>
      </c>
    </row>
    <row r="299" spans="2:33" s="270" customFormat="1" ht="12.75" outlineLevel="1">
      <c r="B299" s="439"/>
      <c r="C299" s="440"/>
      <c r="D299" s="441"/>
      <c r="E299" s="242" t="s">
        <v>358</v>
      </c>
      <c r="F299" s="378" t="s">
        <v>122</v>
      </c>
      <c r="G299" s="308">
        <f>IF(I299+H299&gt;0,AVERAGE(H299:I299),0)</f>
        <v>0</v>
      </c>
      <c r="H299" s="309"/>
      <c r="I299" s="379"/>
      <c r="J299" s="308">
        <f>IF(L299+K299&gt;0,AVERAGE(K299:L299),0)</f>
        <v>0</v>
      </c>
      <c r="K299" s="309"/>
      <c r="L299" s="379"/>
      <c r="M299" s="308">
        <f>IF(O299+N299&gt;0,AVERAGE(N299:O299),0)</f>
        <v>0</v>
      </c>
      <c r="N299" s="309"/>
      <c r="O299" s="379"/>
      <c r="P299" s="308">
        <f>IF(R299+Q299&gt;0,AVERAGE(Q299:R299),0)</f>
        <v>0</v>
      </c>
      <c r="Q299" s="309"/>
      <c r="R299" s="379"/>
      <c r="S299" s="308">
        <f>IF(U299+T299&gt;0,AVERAGE(T299:U299),0)</f>
        <v>0</v>
      </c>
      <c r="T299" s="309"/>
      <c r="U299" s="310"/>
      <c r="V299" s="1232" t="s">
        <v>35</v>
      </c>
      <c r="W299" s="1233" t="s">
        <v>35</v>
      </c>
      <c r="X299" s="1233" t="s">
        <v>35</v>
      </c>
      <c r="Y299" s="1234" t="s">
        <v>35</v>
      </c>
      <c r="Z299" s="1070" t="s">
        <v>35</v>
      </c>
      <c r="AA299" s="1071" t="s">
        <v>35</v>
      </c>
      <c r="AB299" s="1071" t="s">
        <v>35</v>
      </c>
      <c r="AC299" s="1072" t="s">
        <v>35</v>
      </c>
      <c r="AD299" s="1070" t="s">
        <v>35</v>
      </c>
      <c r="AE299" s="1071" t="s">
        <v>35</v>
      </c>
      <c r="AF299" s="1071" t="s">
        <v>35</v>
      </c>
      <c r="AG299" s="1072" t="s">
        <v>35</v>
      </c>
    </row>
    <row r="300" spans="2:33" s="270" customFormat="1" ht="12.75" outlineLevel="1">
      <c r="B300" s="439"/>
      <c r="C300" s="440"/>
      <c r="D300" s="441"/>
      <c r="E300" s="242" t="s">
        <v>359</v>
      </c>
      <c r="F300" s="240" t="s">
        <v>37</v>
      </c>
      <c r="G300" s="243">
        <f>H300+I300</f>
        <v>0</v>
      </c>
      <c r="H300" s="244"/>
      <c r="I300" s="377"/>
      <c r="J300" s="243">
        <f>K300+L300</f>
        <v>0</v>
      </c>
      <c r="K300" s="244"/>
      <c r="L300" s="377"/>
      <c r="M300" s="243">
        <f>N300+O300</f>
        <v>0</v>
      </c>
      <c r="N300" s="244"/>
      <c r="O300" s="377"/>
      <c r="P300" s="243">
        <f>Q300+R300</f>
        <v>0</v>
      </c>
      <c r="Q300" s="244"/>
      <c r="R300" s="377"/>
      <c r="S300" s="243">
        <f>T300+U300</f>
        <v>0</v>
      </c>
      <c r="T300" s="244"/>
      <c r="U300" s="245"/>
      <c r="V300" s="1217" t="s">
        <v>35</v>
      </c>
      <c r="W300" s="1218" t="s">
        <v>35</v>
      </c>
      <c r="X300" s="1218" t="s">
        <v>35</v>
      </c>
      <c r="Y300" s="1219" t="s">
        <v>35</v>
      </c>
      <c r="Z300" s="1042" t="s">
        <v>35</v>
      </c>
      <c r="AA300" s="1043" t="s">
        <v>35</v>
      </c>
      <c r="AB300" s="1043" t="s">
        <v>35</v>
      </c>
      <c r="AC300" s="1044" t="s">
        <v>35</v>
      </c>
      <c r="AD300" s="1042" t="s">
        <v>35</v>
      </c>
      <c r="AE300" s="1043" t="s">
        <v>35</v>
      </c>
      <c r="AF300" s="1043" t="s">
        <v>35</v>
      </c>
      <c r="AG300" s="1044" t="s">
        <v>35</v>
      </c>
    </row>
    <row r="301" spans="2:33" s="270" customFormat="1" ht="12.75" outlineLevel="1">
      <c r="B301" s="439"/>
      <c r="C301" s="440"/>
      <c r="D301" s="441"/>
      <c r="E301" s="242" t="s">
        <v>360</v>
      </c>
      <c r="F301" s="378" t="s">
        <v>122</v>
      </c>
      <c r="G301" s="308">
        <f>IF(I301+H301&gt;0,AVERAGE(H301:I301),0)</f>
        <v>0</v>
      </c>
      <c r="H301" s="309"/>
      <c r="I301" s="379"/>
      <c r="J301" s="308">
        <f>IF(L301+K301&gt;0,AVERAGE(K301:L301),0)</f>
        <v>0</v>
      </c>
      <c r="K301" s="309"/>
      <c r="L301" s="379"/>
      <c r="M301" s="308">
        <f>IF(O301+N301&gt;0,AVERAGE(N301:O301),0)</f>
        <v>0</v>
      </c>
      <c r="N301" s="309"/>
      <c r="O301" s="379"/>
      <c r="P301" s="308">
        <f>IF(R301+Q301&gt;0,AVERAGE(Q301:R301),0)</f>
        <v>0</v>
      </c>
      <c r="Q301" s="309"/>
      <c r="R301" s="379"/>
      <c r="S301" s="308">
        <f>IF(U301+T301&gt;0,AVERAGE(T301:U301),0)</f>
        <v>0</v>
      </c>
      <c r="T301" s="309"/>
      <c r="U301" s="310"/>
      <c r="V301" s="1217" t="s">
        <v>35</v>
      </c>
      <c r="W301" s="1218" t="s">
        <v>35</v>
      </c>
      <c r="X301" s="1218" t="s">
        <v>35</v>
      </c>
      <c r="Y301" s="1219" t="s">
        <v>35</v>
      </c>
      <c r="Z301" s="1042" t="s">
        <v>35</v>
      </c>
      <c r="AA301" s="1043" t="s">
        <v>35</v>
      </c>
      <c r="AB301" s="1043" t="s">
        <v>35</v>
      </c>
      <c r="AC301" s="1044" t="s">
        <v>35</v>
      </c>
      <c r="AD301" s="1042" t="s">
        <v>35</v>
      </c>
      <c r="AE301" s="1043" t="s">
        <v>35</v>
      </c>
      <c r="AF301" s="1043" t="s">
        <v>35</v>
      </c>
      <c r="AG301" s="1044" t="s">
        <v>35</v>
      </c>
    </row>
    <row r="302" spans="2:33" s="270" customFormat="1" ht="12.75" outlineLevel="1">
      <c r="B302" s="439"/>
      <c r="C302" s="440"/>
      <c r="D302" s="441"/>
      <c r="E302" s="242" t="s">
        <v>361</v>
      </c>
      <c r="F302" s="240" t="s">
        <v>37</v>
      </c>
      <c r="G302" s="243">
        <f>H302+I302</f>
        <v>0</v>
      </c>
      <c r="H302" s="244"/>
      <c r="I302" s="377"/>
      <c r="J302" s="243">
        <f>K302+L302</f>
        <v>0</v>
      </c>
      <c r="K302" s="244"/>
      <c r="L302" s="377"/>
      <c r="M302" s="243">
        <f>N302+O302</f>
        <v>0</v>
      </c>
      <c r="N302" s="244"/>
      <c r="O302" s="377"/>
      <c r="P302" s="243">
        <f>Q302+R302</f>
        <v>0</v>
      </c>
      <c r="Q302" s="244"/>
      <c r="R302" s="377"/>
      <c r="S302" s="243">
        <f>T302+U302</f>
        <v>0</v>
      </c>
      <c r="T302" s="244"/>
      <c r="U302" s="245"/>
      <c r="V302" s="1217" t="s">
        <v>35</v>
      </c>
      <c r="W302" s="1218" t="s">
        <v>35</v>
      </c>
      <c r="X302" s="1218" t="s">
        <v>35</v>
      </c>
      <c r="Y302" s="1219" t="s">
        <v>35</v>
      </c>
      <c r="Z302" s="1042" t="s">
        <v>35</v>
      </c>
      <c r="AA302" s="1043" t="s">
        <v>35</v>
      </c>
      <c r="AB302" s="1043" t="s">
        <v>35</v>
      </c>
      <c r="AC302" s="1044" t="s">
        <v>35</v>
      </c>
      <c r="AD302" s="1042" t="s">
        <v>35</v>
      </c>
      <c r="AE302" s="1043" t="s">
        <v>35</v>
      </c>
      <c r="AF302" s="1043" t="s">
        <v>35</v>
      </c>
      <c r="AG302" s="1044" t="s">
        <v>35</v>
      </c>
    </row>
    <row r="303" spans="2:33" s="270" customFormat="1" ht="12.75" outlineLevel="1">
      <c r="B303" s="290"/>
      <c r="C303" s="345"/>
      <c r="D303" s="346"/>
      <c r="E303" s="242" t="s">
        <v>362</v>
      </c>
      <c r="F303" s="378" t="s">
        <v>122</v>
      </c>
      <c r="G303" s="308">
        <f>IF(I303+H303&gt;0,AVERAGE(H303:I303),0)</f>
        <v>0</v>
      </c>
      <c r="H303" s="309"/>
      <c r="I303" s="379"/>
      <c r="J303" s="308">
        <f>IF(L303+K303&gt;0,AVERAGE(K303:L303),0)</f>
        <v>0</v>
      </c>
      <c r="K303" s="309"/>
      <c r="L303" s="379"/>
      <c r="M303" s="308">
        <f>IF(O303+N303&gt;0,AVERAGE(N303:O303),0)</f>
        <v>0</v>
      </c>
      <c r="N303" s="309"/>
      <c r="O303" s="379"/>
      <c r="P303" s="308">
        <f>IF(R303+Q303&gt;0,AVERAGE(Q303:R303),0)</f>
        <v>0</v>
      </c>
      <c r="Q303" s="309"/>
      <c r="R303" s="379"/>
      <c r="S303" s="308">
        <f>IF(U303+T303&gt;0,AVERAGE(T303:U303),0)</f>
        <v>0</v>
      </c>
      <c r="T303" s="309"/>
      <c r="U303" s="310"/>
      <c r="V303" s="1232" t="s">
        <v>35</v>
      </c>
      <c r="W303" s="1233" t="s">
        <v>35</v>
      </c>
      <c r="X303" s="1233" t="s">
        <v>35</v>
      </c>
      <c r="Y303" s="1234" t="s">
        <v>35</v>
      </c>
      <c r="Z303" s="1070" t="s">
        <v>35</v>
      </c>
      <c r="AA303" s="1071" t="s">
        <v>35</v>
      </c>
      <c r="AB303" s="1071" t="s">
        <v>35</v>
      </c>
      <c r="AC303" s="1072" t="s">
        <v>35</v>
      </c>
      <c r="AD303" s="1070" t="s">
        <v>35</v>
      </c>
      <c r="AE303" s="1071" t="s">
        <v>35</v>
      </c>
      <c r="AF303" s="1071" t="s">
        <v>35</v>
      </c>
      <c r="AG303" s="1072" t="s">
        <v>35</v>
      </c>
    </row>
    <row r="304" spans="2:33" s="270" customFormat="1" ht="51" outlineLevel="1">
      <c r="B304" s="254" t="s">
        <v>363</v>
      </c>
      <c r="C304" s="365">
        <v>2240</v>
      </c>
      <c r="D304" s="373" t="s">
        <v>335</v>
      </c>
      <c r="E304" s="325" t="s">
        <v>653</v>
      </c>
      <c r="F304" s="232" t="s">
        <v>79</v>
      </c>
      <c r="G304" s="234">
        <f>H304+I304</f>
        <v>0</v>
      </c>
      <c r="H304" s="305">
        <f>ROUND(H305*H306*50%/1000,1)</f>
        <v>0</v>
      </c>
      <c r="I304" s="235">
        <f>ROUND(I305*I306*50%/1000,1)</f>
        <v>0</v>
      </c>
      <c r="J304" s="234">
        <f>K304+L304</f>
        <v>0</v>
      </c>
      <c r="K304" s="305">
        <f>ROUND(K305*K306*50%/1000,1)</f>
        <v>0</v>
      </c>
      <c r="L304" s="235">
        <f>ROUND(L305*L306*50%/1000,1)</f>
        <v>0</v>
      </c>
      <c r="M304" s="234">
        <f>N304+O304</f>
        <v>0</v>
      </c>
      <c r="N304" s="305">
        <f>ROUND(N305*N306*50%/1000,1)</f>
        <v>0</v>
      </c>
      <c r="O304" s="235">
        <f>ROUND(O305*O306*50%/1000,1)</f>
        <v>0</v>
      </c>
      <c r="P304" s="234">
        <f>Q304+R304</f>
        <v>0</v>
      </c>
      <c r="Q304" s="305">
        <f>ROUND(Q305*Q306*50%/1000,1)</f>
        <v>0</v>
      </c>
      <c r="R304" s="395">
        <f>ROUND(R305*R306*50%/1000,1)</f>
        <v>0</v>
      </c>
      <c r="S304" s="234">
        <f>T304+U304</f>
        <v>0</v>
      </c>
      <c r="T304" s="305">
        <f>ROUND(T305*T306*50%/1000,1)</f>
        <v>0</v>
      </c>
      <c r="U304" s="236">
        <f>ROUND(U305*U306*50%/1000,1)</f>
        <v>0</v>
      </c>
      <c r="V304" s="1238" t="s">
        <v>35</v>
      </c>
      <c r="W304" s="1239" t="s">
        <v>35</v>
      </c>
      <c r="X304" s="1239" t="s">
        <v>35</v>
      </c>
      <c r="Y304" s="1240" t="s">
        <v>35</v>
      </c>
      <c r="Z304" s="381">
        <f>J304-G304</f>
        <v>0</v>
      </c>
      <c r="AA304" s="305">
        <f>M304-G304</f>
        <v>0</v>
      </c>
      <c r="AB304" s="305">
        <f>P304-G304</f>
        <v>0</v>
      </c>
      <c r="AC304" s="1073">
        <f>S304-G304</f>
        <v>0</v>
      </c>
      <c r="AD304" s="1074">
        <f>IF(G304&gt;0,ROUND((J304/G304),3),0)</f>
        <v>0</v>
      </c>
      <c r="AE304" s="1075">
        <f>IF(G304&gt;0,ROUND((M304/G304),3),0)</f>
        <v>0</v>
      </c>
      <c r="AF304" s="1075">
        <f>IF(G304&gt;0,ROUND((P304/G304),3),0)</f>
        <v>0</v>
      </c>
      <c r="AG304" s="1076">
        <f>IF(G304&gt;0,ROUND((S304/G304),3),0)</f>
        <v>0</v>
      </c>
    </row>
    <row r="305" spans="2:33" s="270" customFormat="1" ht="12.75" outlineLevel="1">
      <c r="B305" s="290"/>
      <c r="C305" s="345"/>
      <c r="D305" s="346"/>
      <c r="E305" s="242" t="s">
        <v>339</v>
      </c>
      <c r="F305" s="240" t="s">
        <v>37</v>
      </c>
      <c r="G305" s="243">
        <f>H305+I305</f>
        <v>0</v>
      </c>
      <c r="H305" s="244"/>
      <c r="I305" s="377"/>
      <c r="J305" s="243">
        <f>K305+L305</f>
        <v>0</v>
      </c>
      <c r="K305" s="244"/>
      <c r="L305" s="377"/>
      <c r="M305" s="243">
        <f>N305+O305</f>
        <v>0</v>
      </c>
      <c r="N305" s="244"/>
      <c r="O305" s="377"/>
      <c r="P305" s="243">
        <f>Q305+R305</f>
        <v>0</v>
      </c>
      <c r="Q305" s="244"/>
      <c r="R305" s="377"/>
      <c r="S305" s="243">
        <f>T305+U305</f>
        <v>0</v>
      </c>
      <c r="T305" s="244"/>
      <c r="U305" s="245"/>
      <c r="V305" s="1217" t="s">
        <v>35</v>
      </c>
      <c r="W305" s="1218" t="s">
        <v>35</v>
      </c>
      <c r="X305" s="1218" t="s">
        <v>35</v>
      </c>
      <c r="Y305" s="1219" t="s">
        <v>35</v>
      </c>
      <c r="Z305" s="1042" t="s">
        <v>35</v>
      </c>
      <c r="AA305" s="1043" t="s">
        <v>35</v>
      </c>
      <c r="AB305" s="1043" t="s">
        <v>35</v>
      </c>
      <c r="AC305" s="1044" t="s">
        <v>35</v>
      </c>
      <c r="AD305" s="1042" t="s">
        <v>35</v>
      </c>
      <c r="AE305" s="1043" t="s">
        <v>35</v>
      </c>
      <c r="AF305" s="1043" t="s">
        <v>35</v>
      </c>
      <c r="AG305" s="1044" t="s">
        <v>35</v>
      </c>
    </row>
    <row r="306" spans="2:33" s="153" customFormat="1" ht="12.75" outlineLevel="1" thickBot="1">
      <c r="B306" s="386"/>
      <c r="C306" s="387"/>
      <c r="D306" s="388"/>
      <c r="E306" s="442" t="s">
        <v>267</v>
      </c>
      <c r="F306" s="443" t="s">
        <v>122</v>
      </c>
      <c r="G306" s="444">
        <f>IF(I306+H306&gt;0,AVERAGE(H306:I306),0)</f>
        <v>0</v>
      </c>
      <c r="H306" s="445"/>
      <c r="I306" s="446"/>
      <c r="J306" s="444">
        <f>IF(L306+K306&gt;0,AVERAGE(K306:L306),0)</f>
        <v>0</v>
      </c>
      <c r="K306" s="445"/>
      <c r="L306" s="446"/>
      <c r="M306" s="444">
        <f>IF(O306+N306&gt;0,AVERAGE(N306:O306),0)</f>
        <v>0</v>
      </c>
      <c r="N306" s="445"/>
      <c r="O306" s="446"/>
      <c r="P306" s="444">
        <f>IF(R306+Q306&gt;0,AVERAGE(Q306:R306),0)</f>
        <v>0</v>
      </c>
      <c r="Q306" s="445"/>
      <c r="R306" s="446"/>
      <c r="S306" s="444">
        <f>IF(U306+T306&gt;0,AVERAGE(T306:U306),0)</f>
        <v>0</v>
      </c>
      <c r="T306" s="445"/>
      <c r="U306" s="993"/>
      <c r="V306" s="1220" t="s">
        <v>35</v>
      </c>
      <c r="W306" s="1221" t="s">
        <v>35</v>
      </c>
      <c r="X306" s="1221" t="s">
        <v>35</v>
      </c>
      <c r="Y306" s="1222" t="s">
        <v>35</v>
      </c>
      <c r="Z306" s="1049" t="s">
        <v>35</v>
      </c>
      <c r="AA306" s="1050" t="s">
        <v>35</v>
      </c>
      <c r="AB306" s="1050" t="s">
        <v>35</v>
      </c>
      <c r="AC306" s="1051" t="s">
        <v>35</v>
      </c>
      <c r="AD306" s="1049" t="s">
        <v>35</v>
      </c>
      <c r="AE306" s="1050" t="s">
        <v>35</v>
      </c>
      <c r="AF306" s="1050" t="s">
        <v>35</v>
      </c>
      <c r="AG306" s="1051" t="s">
        <v>35</v>
      </c>
    </row>
    <row r="307" spans="1:33" s="23" customFormat="1" ht="16.5" outlineLevel="1" thickTop="1">
      <c r="A307" s="57"/>
      <c r="B307" s="447" t="s">
        <v>364</v>
      </c>
      <c r="C307" s="418">
        <v>2240</v>
      </c>
      <c r="D307" s="419" t="s">
        <v>365</v>
      </c>
      <c r="E307" s="268" t="s">
        <v>366</v>
      </c>
      <c r="F307" s="68" t="s">
        <v>79</v>
      </c>
      <c r="G307" s="234">
        <f>H307+I307</f>
        <v>186</v>
      </c>
      <c r="H307" s="235">
        <f>ROUND(H308*H309/1000,1)</f>
        <v>0</v>
      </c>
      <c r="I307" s="395">
        <f>ROUND(I308*I309/1000,1)</f>
        <v>186</v>
      </c>
      <c r="J307" s="234">
        <f>K307+L307</f>
        <v>33.2</v>
      </c>
      <c r="K307" s="235">
        <f>ROUND(K308*K309/1000,1)</f>
        <v>0</v>
      </c>
      <c r="L307" s="395">
        <f>ROUND(L308*L309/1000,1)</f>
        <v>33.2</v>
      </c>
      <c r="M307" s="234">
        <f>N307+O307</f>
        <v>65.2</v>
      </c>
      <c r="N307" s="235">
        <f>ROUND(N308*N309/1000,1)</f>
        <v>0</v>
      </c>
      <c r="O307" s="395">
        <f>ROUND(O308*O309/1000,1)</f>
        <v>65.2</v>
      </c>
      <c r="P307" s="234">
        <f>Q307+R307</f>
        <v>121.8</v>
      </c>
      <c r="Q307" s="235">
        <f>ROUND(Q308*Q309/1000,1)</f>
        <v>0</v>
      </c>
      <c r="R307" s="395">
        <f>ROUND(R308*R309/1000,1)</f>
        <v>121.8</v>
      </c>
      <c r="S307" s="234">
        <f>T307+U307</f>
        <v>0</v>
      </c>
      <c r="T307" s="235">
        <f>ROUND(T308*T309/1000,1)</f>
        <v>0</v>
      </c>
      <c r="U307" s="236">
        <f>ROUND(U308*U309/1000,1)</f>
        <v>0</v>
      </c>
      <c r="V307" s="1247" t="s">
        <v>35</v>
      </c>
      <c r="W307" s="1248" t="s">
        <v>35</v>
      </c>
      <c r="X307" s="1248" t="s">
        <v>35</v>
      </c>
      <c r="Y307" s="1249" t="s">
        <v>35</v>
      </c>
      <c r="Z307" s="1077">
        <f>J307-G307</f>
        <v>-152.8</v>
      </c>
      <c r="AA307" s="1036">
        <f>M307-G307</f>
        <v>-120.8</v>
      </c>
      <c r="AB307" s="1036">
        <f>P307-G307</f>
        <v>-64.2</v>
      </c>
      <c r="AC307" s="1078">
        <f>S307-G307</f>
        <v>-186</v>
      </c>
      <c r="AD307" s="1079">
        <f>IF(G307&gt;0,ROUND((J307/G307),3),0)</f>
        <v>0.178</v>
      </c>
      <c r="AE307" s="1080">
        <f>IF(G307&gt;0,ROUND((M307/G307),3),0)</f>
        <v>0.351</v>
      </c>
      <c r="AF307" s="1080">
        <f>IF(G307&gt;0,ROUND((P307/G307),3),0)</f>
        <v>0.655</v>
      </c>
      <c r="AG307" s="1081">
        <f>IF(G307&gt;0,ROUND((S307/G307),3),0)</f>
        <v>0</v>
      </c>
    </row>
    <row r="308" spans="2:33" s="374" customFormat="1" ht="12" outlineLevel="1">
      <c r="B308" s="448"/>
      <c r="C308" s="449"/>
      <c r="D308" s="450" t="s">
        <v>365</v>
      </c>
      <c r="E308" s="261" t="s">
        <v>367</v>
      </c>
      <c r="F308" s="451" t="s">
        <v>120</v>
      </c>
      <c r="G308" s="243">
        <f>H308+I308</f>
        <v>300</v>
      </c>
      <c r="H308" s="244"/>
      <c r="I308" s="377">
        <v>300</v>
      </c>
      <c r="J308" s="243">
        <f>K308+L308</f>
        <v>214</v>
      </c>
      <c r="K308" s="244"/>
      <c r="L308" s="377">
        <v>214</v>
      </c>
      <c r="M308" s="243">
        <f>N308+O308</f>
        <v>514</v>
      </c>
      <c r="N308" s="244"/>
      <c r="O308" s="377">
        <v>514</v>
      </c>
      <c r="P308" s="243">
        <f>Q308+R308</f>
        <v>300</v>
      </c>
      <c r="Q308" s="244"/>
      <c r="R308" s="377">
        <v>300</v>
      </c>
      <c r="S308" s="243">
        <f>T308+U308</f>
        <v>0</v>
      </c>
      <c r="T308" s="244"/>
      <c r="U308" s="245"/>
      <c r="V308" s="1217" t="s">
        <v>35</v>
      </c>
      <c r="W308" s="1218" t="s">
        <v>35</v>
      </c>
      <c r="X308" s="1218" t="s">
        <v>35</v>
      </c>
      <c r="Y308" s="1219" t="s">
        <v>35</v>
      </c>
      <c r="Z308" s="1042" t="s">
        <v>35</v>
      </c>
      <c r="AA308" s="1043" t="s">
        <v>35</v>
      </c>
      <c r="AB308" s="1043" t="s">
        <v>35</v>
      </c>
      <c r="AC308" s="1044" t="s">
        <v>35</v>
      </c>
      <c r="AD308" s="1042" t="s">
        <v>35</v>
      </c>
      <c r="AE308" s="1043" t="s">
        <v>35</v>
      </c>
      <c r="AF308" s="1043" t="s">
        <v>35</v>
      </c>
      <c r="AG308" s="1044" t="s">
        <v>35</v>
      </c>
    </row>
    <row r="309" spans="2:33" s="374" customFormat="1" ht="12.75" outlineLevel="1" thickBot="1">
      <c r="B309" s="452"/>
      <c r="C309" s="453"/>
      <c r="D309" s="454" t="s">
        <v>365</v>
      </c>
      <c r="E309" s="249" t="s">
        <v>368</v>
      </c>
      <c r="F309" s="455" t="s">
        <v>122</v>
      </c>
      <c r="G309" s="250">
        <f>IF(I309+H309&gt;0,AVERAGE(H309:I309),0)</f>
        <v>620</v>
      </c>
      <c r="H309" s="251"/>
      <c r="I309" s="391">
        <v>620</v>
      </c>
      <c r="J309" s="250">
        <f>IF(L309+K309&gt;0,AVERAGE(K309:L309),0)</f>
        <v>155</v>
      </c>
      <c r="K309" s="251"/>
      <c r="L309" s="391">
        <v>155</v>
      </c>
      <c r="M309" s="250">
        <f>IF(O309+N309&gt;0,AVERAGE(N309:O309),0)</f>
        <v>126.85</v>
      </c>
      <c r="N309" s="251"/>
      <c r="O309" s="391">
        <v>126.85</v>
      </c>
      <c r="P309" s="250">
        <f>IF(R309+Q309&gt;0,AVERAGE(Q309:R309),0)</f>
        <v>406</v>
      </c>
      <c r="Q309" s="251"/>
      <c r="R309" s="391">
        <v>406</v>
      </c>
      <c r="S309" s="250">
        <f>IF(U309+T309&gt;0,AVERAGE(T309:U309),0)</f>
        <v>0</v>
      </c>
      <c r="T309" s="251"/>
      <c r="U309" s="252"/>
      <c r="V309" s="1220" t="s">
        <v>35</v>
      </c>
      <c r="W309" s="1221" t="s">
        <v>35</v>
      </c>
      <c r="X309" s="1221" t="s">
        <v>35</v>
      </c>
      <c r="Y309" s="1222" t="s">
        <v>35</v>
      </c>
      <c r="Z309" s="1049" t="s">
        <v>35</v>
      </c>
      <c r="AA309" s="1050" t="s">
        <v>35</v>
      </c>
      <c r="AB309" s="1050" t="s">
        <v>35</v>
      </c>
      <c r="AC309" s="1051" t="s">
        <v>35</v>
      </c>
      <c r="AD309" s="1049" t="s">
        <v>35</v>
      </c>
      <c r="AE309" s="1050" t="s">
        <v>35</v>
      </c>
      <c r="AF309" s="1050" t="s">
        <v>35</v>
      </c>
      <c r="AG309" s="1051" t="s">
        <v>35</v>
      </c>
    </row>
    <row r="310" spans="2:33" s="270" customFormat="1" ht="27" outlineLevel="1" thickBot="1" thickTop="1">
      <c r="B310" s="271" t="s">
        <v>369</v>
      </c>
      <c r="C310" s="350">
        <v>2240</v>
      </c>
      <c r="D310" s="351" t="s">
        <v>370</v>
      </c>
      <c r="E310" s="317" t="s">
        <v>371</v>
      </c>
      <c r="F310" s="275" t="s">
        <v>79</v>
      </c>
      <c r="G310" s="234">
        <f>H310+I310</f>
        <v>0</v>
      </c>
      <c r="H310" s="456"/>
      <c r="I310" s="457"/>
      <c r="J310" s="234">
        <f>K310+L310</f>
        <v>0</v>
      </c>
      <c r="K310" s="456"/>
      <c r="L310" s="457"/>
      <c r="M310" s="234">
        <f>N310+O310</f>
        <v>0</v>
      </c>
      <c r="N310" s="456"/>
      <c r="O310" s="457"/>
      <c r="P310" s="234">
        <f>Q310+R310</f>
        <v>0</v>
      </c>
      <c r="Q310" s="456"/>
      <c r="R310" s="457"/>
      <c r="S310" s="234">
        <f>T310+U310</f>
        <v>0</v>
      </c>
      <c r="T310" s="456"/>
      <c r="U310" s="589"/>
      <c r="V310" s="1247" t="s">
        <v>35</v>
      </c>
      <c r="W310" s="1248" t="s">
        <v>35</v>
      </c>
      <c r="X310" s="1248" t="s">
        <v>35</v>
      </c>
      <c r="Y310" s="1249" t="s">
        <v>35</v>
      </c>
      <c r="Z310" s="1077">
        <f aca="true" t="shared" si="69" ref="Z310:Z322">J310-G310</f>
        <v>0</v>
      </c>
      <c r="AA310" s="1036">
        <f aca="true" t="shared" si="70" ref="AA310:AA322">M310-G310</f>
        <v>0</v>
      </c>
      <c r="AB310" s="1036">
        <f aca="true" t="shared" si="71" ref="AB310:AB322">P310-G310</f>
        <v>0</v>
      </c>
      <c r="AC310" s="1078">
        <f aca="true" t="shared" si="72" ref="AC310:AC322">S310-G310</f>
        <v>0</v>
      </c>
      <c r="AD310" s="1079">
        <f aca="true" t="shared" si="73" ref="AD310:AD322">IF(G310&gt;0,ROUND((J310/G310),3),0)</f>
        <v>0</v>
      </c>
      <c r="AE310" s="1080">
        <f aca="true" t="shared" si="74" ref="AE310:AE322">IF(G310&gt;0,ROUND((M310/G310),3),0)</f>
        <v>0</v>
      </c>
      <c r="AF310" s="1080">
        <f aca="true" t="shared" si="75" ref="AF310:AF322">IF(G310&gt;0,ROUND((P310/G310),3),0)</f>
        <v>0</v>
      </c>
      <c r="AG310" s="1081">
        <f aca="true" t="shared" si="76" ref="AG310:AG322">IF(G310&gt;0,ROUND((S310/G310),3),0)</f>
        <v>0</v>
      </c>
    </row>
    <row r="311" spans="2:33" s="270" customFormat="1" ht="27" outlineLevel="1" thickBot="1" thickTop="1">
      <c r="B311" s="367" t="s">
        <v>372</v>
      </c>
      <c r="C311" s="333">
        <v>2240</v>
      </c>
      <c r="D311" s="334" t="s">
        <v>373</v>
      </c>
      <c r="E311" s="368" t="s">
        <v>374</v>
      </c>
      <c r="F311" s="336" t="s">
        <v>79</v>
      </c>
      <c r="G311" s="370">
        <f>H311+I311</f>
        <v>13000</v>
      </c>
      <c r="H311" s="458"/>
      <c r="I311" s="459">
        <v>13000</v>
      </c>
      <c r="J311" s="370">
        <f>K311+L311</f>
        <v>0</v>
      </c>
      <c r="K311" s="458"/>
      <c r="L311" s="459"/>
      <c r="M311" s="370">
        <f>N311+O311</f>
        <v>194.9</v>
      </c>
      <c r="N311" s="458"/>
      <c r="O311" s="459">
        <v>194.9</v>
      </c>
      <c r="P311" s="370">
        <f>Q311+R311</f>
        <v>9212.3</v>
      </c>
      <c r="Q311" s="458"/>
      <c r="R311" s="459">
        <v>9212.3</v>
      </c>
      <c r="S311" s="370">
        <f>T311+U311</f>
        <v>0</v>
      </c>
      <c r="T311" s="458"/>
      <c r="U311" s="994"/>
      <c r="V311" s="1247" t="s">
        <v>35</v>
      </c>
      <c r="W311" s="1248" t="s">
        <v>35</v>
      </c>
      <c r="X311" s="1248" t="s">
        <v>35</v>
      </c>
      <c r="Y311" s="1249" t="s">
        <v>35</v>
      </c>
      <c r="Z311" s="1077">
        <f t="shared" si="69"/>
        <v>-13000</v>
      </c>
      <c r="AA311" s="1036">
        <f t="shared" si="70"/>
        <v>-12805.1</v>
      </c>
      <c r="AB311" s="1036">
        <f t="shared" si="71"/>
        <v>-3787.7000000000007</v>
      </c>
      <c r="AC311" s="1078">
        <f t="shared" si="72"/>
        <v>-13000</v>
      </c>
      <c r="AD311" s="1079">
        <f t="shared" si="73"/>
        <v>0</v>
      </c>
      <c r="AE311" s="1080">
        <f t="shared" si="74"/>
        <v>0.015</v>
      </c>
      <c r="AF311" s="1080">
        <f t="shared" si="75"/>
        <v>0.709</v>
      </c>
      <c r="AG311" s="1081">
        <f t="shared" si="76"/>
        <v>0</v>
      </c>
    </row>
    <row r="312" spans="1:33" s="270" customFormat="1" ht="17.25" outlineLevel="1" thickBot="1" thickTop="1">
      <c r="A312" s="266"/>
      <c r="B312" s="271" t="s">
        <v>375</v>
      </c>
      <c r="C312" s="350">
        <v>2240</v>
      </c>
      <c r="D312" s="351"/>
      <c r="E312" s="317" t="s">
        <v>239</v>
      </c>
      <c r="F312" s="275" t="s">
        <v>79</v>
      </c>
      <c r="G312" s="287">
        <f aca="true" t="shared" si="77" ref="G312:U312">G313+G314+G315+G316+G317+G318+G319+G320</f>
        <v>0</v>
      </c>
      <c r="H312" s="288">
        <f t="shared" si="77"/>
        <v>0</v>
      </c>
      <c r="I312" s="394">
        <f t="shared" si="77"/>
        <v>0</v>
      </c>
      <c r="J312" s="287">
        <f t="shared" si="77"/>
        <v>0</v>
      </c>
      <c r="K312" s="288">
        <f t="shared" si="77"/>
        <v>0</v>
      </c>
      <c r="L312" s="394">
        <f t="shared" si="77"/>
        <v>0</v>
      </c>
      <c r="M312" s="287">
        <f t="shared" si="77"/>
        <v>0</v>
      </c>
      <c r="N312" s="288">
        <f t="shared" si="77"/>
        <v>0</v>
      </c>
      <c r="O312" s="394">
        <f t="shared" si="77"/>
        <v>0</v>
      </c>
      <c r="P312" s="287">
        <f t="shared" si="77"/>
        <v>0</v>
      </c>
      <c r="Q312" s="288">
        <f t="shared" si="77"/>
        <v>0</v>
      </c>
      <c r="R312" s="394">
        <f t="shared" si="77"/>
        <v>0</v>
      </c>
      <c r="S312" s="287">
        <f t="shared" si="77"/>
        <v>0</v>
      </c>
      <c r="T312" s="288">
        <f t="shared" si="77"/>
        <v>0</v>
      </c>
      <c r="U312" s="289">
        <f t="shared" si="77"/>
        <v>0</v>
      </c>
      <c r="V312" s="1247" t="s">
        <v>35</v>
      </c>
      <c r="W312" s="1248" t="s">
        <v>35</v>
      </c>
      <c r="X312" s="1248" t="s">
        <v>35</v>
      </c>
      <c r="Y312" s="1249" t="s">
        <v>35</v>
      </c>
      <c r="Z312" s="1077">
        <f t="shared" si="69"/>
        <v>0</v>
      </c>
      <c r="AA312" s="1036">
        <f t="shared" si="70"/>
        <v>0</v>
      </c>
      <c r="AB312" s="1036">
        <f t="shared" si="71"/>
        <v>0</v>
      </c>
      <c r="AC312" s="1078">
        <f t="shared" si="72"/>
        <v>0</v>
      </c>
      <c r="AD312" s="1079">
        <f t="shared" si="73"/>
        <v>0</v>
      </c>
      <c r="AE312" s="1080">
        <f t="shared" si="74"/>
        <v>0</v>
      </c>
      <c r="AF312" s="1080">
        <f t="shared" si="75"/>
        <v>0</v>
      </c>
      <c r="AG312" s="1081">
        <f t="shared" si="76"/>
        <v>0</v>
      </c>
    </row>
    <row r="313" spans="1:33" s="270" customFormat="1" ht="15.75" customHeight="1" outlineLevel="1" thickTop="1">
      <c r="A313" s="266"/>
      <c r="B313" s="337" t="s">
        <v>376</v>
      </c>
      <c r="C313" s="338">
        <v>2240</v>
      </c>
      <c r="D313" s="339"/>
      <c r="E313" s="340" t="s">
        <v>377</v>
      </c>
      <c r="F313" s="341" t="s">
        <v>79</v>
      </c>
      <c r="G313" s="342">
        <f aca="true" t="shared" si="78" ref="G313:G322">H313+I313</f>
        <v>0</v>
      </c>
      <c r="H313" s="343"/>
      <c r="I313" s="434"/>
      <c r="J313" s="342">
        <f aca="true" t="shared" si="79" ref="J313:J322">K313+L313</f>
        <v>0</v>
      </c>
      <c r="K313" s="343"/>
      <c r="L313" s="434"/>
      <c r="M313" s="342">
        <f aca="true" t="shared" si="80" ref="M313:M322">N313+O313</f>
        <v>0</v>
      </c>
      <c r="N313" s="343"/>
      <c r="O313" s="434"/>
      <c r="P313" s="342">
        <f aca="true" t="shared" si="81" ref="P313:P322">Q313+R313</f>
        <v>0</v>
      </c>
      <c r="Q313" s="343"/>
      <c r="R313" s="434"/>
      <c r="S313" s="342">
        <f aca="true" t="shared" si="82" ref="S313:S322">T313+U313</f>
        <v>0</v>
      </c>
      <c r="T313" s="343"/>
      <c r="U313" s="344"/>
      <c r="V313" s="1247" t="s">
        <v>35</v>
      </c>
      <c r="W313" s="1248" t="s">
        <v>35</v>
      </c>
      <c r="X313" s="1248" t="s">
        <v>35</v>
      </c>
      <c r="Y313" s="1249" t="s">
        <v>35</v>
      </c>
      <c r="Z313" s="1117">
        <f t="shared" si="69"/>
        <v>0</v>
      </c>
      <c r="AA313" s="983">
        <f t="shared" si="70"/>
        <v>0</v>
      </c>
      <c r="AB313" s="983">
        <f t="shared" si="71"/>
        <v>0</v>
      </c>
      <c r="AC313" s="1118">
        <f t="shared" si="72"/>
        <v>0</v>
      </c>
      <c r="AD313" s="1119">
        <f t="shared" si="73"/>
        <v>0</v>
      </c>
      <c r="AE313" s="1120">
        <f t="shared" si="74"/>
        <v>0</v>
      </c>
      <c r="AF313" s="1120">
        <f t="shared" si="75"/>
        <v>0</v>
      </c>
      <c r="AG313" s="1121">
        <f t="shared" si="76"/>
        <v>0</v>
      </c>
    </row>
    <row r="314" spans="1:33" s="270" customFormat="1" ht="38.25" customHeight="1" outlineLevel="1">
      <c r="A314" s="266"/>
      <c r="B314" s="267" t="s">
        <v>378</v>
      </c>
      <c r="C314" s="345">
        <v>2240</v>
      </c>
      <c r="D314" s="346"/>
      <c r="E314" s="293" t="s">
        <v>379</v>
      </c>
      <c r="F314" s="94" t="s">
        <v>79</v>
      </c>
      <c r="G314" s="304">
        <f t="shared" si="78"/>
        <v>0</v>
      </c>
      <c r="H314" s="347"/>
      <c r="I314" s="435"/>
      <c r="J314" s="304">
        <f t="shared" si="79"/>
        <v>0</v>
      </c>
      <c r="K314" s="347"/>
      <c r="L314" s="435"/>
      <c r="M314" s="304">
        <f t="shared" si="80"/>
        <v>0</v>
      </c>
      <c r="N314" s="347"/>
      <c r="O314" s="435"/>
      <c r="P314" s="304">
        <f t="shared" si="81"/>
        <v>0</v>
      </c>
      <c r="Q314" s="347"/>
      <c r="R314" s="435"/>
      <c r="S314" s="304">
        <f t="shared" si="82"/>
        <v>0</v>
      </c>
      <c r="T314" s="347"/>
      <c r="U314" s="348"/>
      <c r="V314" s="1238" t="s">
        <v>35</v>
      </c>
      <c r="W314" s="1239" t="s">
        <v>35</v>
      </c>
      <c r="X314" s="1239" t="s">
        <v>35</v>
      </c>
      <c r="Y314" s="1240" t="s">
        <v>35</v>
      </c>
      <c r="Z314" s="381">
        <f t="shared" si="69"/>
        <v>0</v>
      </c>
      <c r="AA314" s="305">
        <f t="shared" si="70"/>
        <v>0</v>
      </c>
      <c r="AB314" s="305">
        <f t="shared" si="71"/>
        <v>0</v>
      </c>
      <c r="AC314" s="1073">
        <f t="shared" si="72"/>
        <v>0</v>
      </c>
      <c r="AD314" s="1074">
        <f t="shared" si="73"/>
        <v>0</v>
      </c>
      <c r="AE314" s="1075">
        <f t="shared" si="74"/>
        <v>0</v>
      </c>
      <c r="AF314" s="1075">
        <f t="shared" si="75"/>
        <v>0</v>
      </c>
      <c r="AG314" s="1076">
        <f t="shared" si="76"/>
        <v>0</v>
      </c>
    </row>
    <row r="315" spans="1:33" s="270" customFormat="1" ht="25.5" outlineLevel="1">
      <c r="A315" s="266"/>
      <c r="B315" s="267" t="s">
        <v>380</v>
      </c>
      <c r="C315" s="345">
        <v>2240</v>
      </c>
      <c r="D315" s="346"/>
      <c r="E315" s="293" t="s">
        <v>381</v>
      </c>
      <c r="F315" s="94" t="s">
        <v>79</v>
      </c>
      <c r="G315" s="304">
        <f t="shared" si="78"/>
        <v>0</v>
      </c>
      <c r="H315" s="347"/>
      <c r="I315" s="435"/>
      <c r="J315" s="304">
        <f t="shared" si="79"/>
        <v>0</v>
      </c>
      <c r="K315" s="347"/>
      <c r="L315" s="435"/>
      <c r="M315" s="304">
        <f t="shared" si="80"/>
        <v>0</v>
      </c>
      <c r="N315" s="347"/>
      <c r="O315" s="435"/>
      <c r="P315" s="304">
        <f t="shared" si="81"/>
        <v>0</v>
      </c>
      <c r="Q315" s="347"/>
      <c r="R315" s="435"/>
      <c r="S315" s="304">
        <f t="shared" si="82"/>
        <v>0</v>
      </c>
      <c r="T315" s="347"/>
      <c r="U315" s="348"/>
      <c r="V315" s="1238" t="s">
        <v>35</v>
      </c>
      <c r="W315" s="1239" t="s">
        <v>35</v>
      </c>
      <c r="X315" s="1239" t="s">
        <v>35</v>
      </c>
      <c r="Y315" s="1240" t="s">
        <v>35</v>
      </c>
      <c r="Z315" s="381">
        <f t="shared" si="69"/>
        <v>0</v>
      </c>
      <c r="AA315" s="305">
        <f t="shared" si="70"/>
        <v>0</v>
      </c>
      <c r="AB315" s="305">
        <f t="shared" si="71"/>
        <v>0</v>
      </c>
      <c r="AC315" s="1073">
        <f t="shared" si="72"/>
        <v>0</v>
      </c>
      <c r="AD315" s="1074">
        <f t="shared" si="73"/>
        <v>0</v>
      </c>
      <c r="AE315" s="1075">
        <f t="shared" si="74"/>
        <v>0</v>
      </c>
      <c r="AF315" s="1075">
        <f t="shared" si="75"/>
        <v>0</v>
      </c>
      <c r="AG315" s="1076">
        <f t="shared" si="76"/>
        <v>0</v>
      </c>
    </row>
    <row r="316" spans="1:33" s="270" customFormat="1" ht="25.5" outlineLevel="1">
      <c r="A316" s="266"/>
      <c r="B316" s="267" t="s">
        <v>382</v>
      </c>
      <c r="C316" s="345">
        <v>2240</v>
      </c>
      <c r="D316" s="346"/>
      <c r="E316" s="293" t="s">
        <v>241</v>
      </c>
      <c r="F316" s="94" t="s">
        <v>79</v>
      </c>
      <c r="G316" s="304">
        <f t="shared" si="78"/>
        <v>0</v>
      </c>
      <c r="H316" s="347"/>
      <c r="I316" s="435"/>
      <c r="J316" s="304">
        <f t="shared" si="79"/>
        <v>0</v>
      </c>
      <c r="K316" s="347"/>
      <c r="L316" s="435"/>
      <c r="M316" s="304">
        <f t="shared" si="80"/>
        <v>0</v>
      </c>
      <c r="N316" s="347"/>
      <c r="O316" s="435"/>
      <c r="P316" s="304">
        <f t="shared" si="81"/>
        <v>0</v>
      </c>
      <c r="Q316" s="347"/>
      <c r="R316" s="435"/>
      <c r="S316" s="304">
        <f t="shared" si="82"/>
        <v>0</v>
      </c>
      <c r="T316" s="347"/>
      <c r="U316" s="348"/>
      <c r="V316" s="1223" t="s">
        <v>35</v>
      </c>
      <c r="W316" s="1224" t="s">
        <v>35</v>
      </c>
      <c r="X316" s="1224" t="s">
        <v>35</v>
      </c>
      <c r="Y316" s="1225" t="s">
        <v>35</v>
      </c>
      <c r="Z316" s="1082">
        <f t="shared" si="69"/>
        <v>0</v>
      </c>
      <c r="AA316" s="957">
        <f t="shared" si="70"/>
        <v>0</v>
      </c>
      <c r="AB316" s="957">
        <f t="shared" si="71"/>
        <v>0</v>
      </c>
      <c r="AC316" s="1083">
        <f t="shared" si="72"/>
        <v>0</v>
      </c>
      <c r="AD316" s="1084">
        <f t="shared" si="73"/>
        <v>0</v>
      </c>
      <c r="AE316" s="1085">
        <f t="shared" si="74"/>
        <v>0</v>
      </c>
      <c r="AF316" s="1085">
        <f t="shared" si="75"/>
        <v>0</v>
      </c>
      <c r="AG316" s="1086">
        <f t="shared" si="76"/>
        <v>0</v>
      </c>
    </row>
    <row r="317" spans="1:33" s="270" customFormat="1" ht="15.75" outlineLevel="1">
      <c r="A317" s="266"/>
      <c r="B317" s="254" t="s">
        <v>383</v>
      </c>
      <c r="C317" s="345">
        <v>2240</v>
      </c>
      <c r="D317" s="346"/>
      <c r="E317" s="293" t="s">
        <v>384</v>
      </c>
      <c r="F317" s="291" t="s">
        <v>79</v>
      </c>
      <c r="G317" s="304">
        <f t="shared" si="78"/>
        <v>0</v>
      </c>
      <c r="H317" s="347"/>
      <c r="I317" s="435"/>
      <c r="J317" s="304">
        <f t="shared" si="79"/>
        <v>0</v>
      </c>
      <c r="K317" s="347"/>
      <c r="L317" s="435"/>
      <c r="M317" s="304">
        <f t="shared" si="80"/>
        <v>0</v>
      </c>
      <c r="N317" s="347"/>
      <c r="O317" s="435"/>
      <c r="P317" s="304">
        <f t="shared" si="81"/>
        <v>0</v>
      </c>
      <c r="Q317" s="347"/>
      <c r="R317" s="435"/>
      <c r="S317" s="304">
        <f t="shared" si="82"/>
        <v>0</v>
      </c>
      <c r="T317" s="347"/>
      <c r="U317" s="348"/>
      <c r="V317" s="1238" t="s">
        <v>35</v>
      </c>
      <c r="W317" s="1239" t="s">
        <v>35</v>
      </c>
      <c r="X317" s="1239" t="s">
        <v>35</v>
      </c>
      <c r="Y317" s="1240" t="s">
        <v>35</v>
      </c>
      <c r="Z317" s="381">
        <f t="shared" si="69"/>
        <v>0</v>
      </c>
      <c r="AA317" s="305">
        <f t="shared" si="70"/>
        <v>0</v>
      </c>
      <c r="AB317" s="305">
        <f t="shared" si="71"/>
        <v>0</v>
      </c>
      <c r="AC317" s="1073">
        <f t="shared" si="72"/>
        <v>0</v>
      </c>
      <c r="AD317" s="1074">
        <f t="shared" si="73"/>
        <v>0</v>
      </c>
      <c r="AE317" s="1075">
        <f t="shared" si="74"/>
        <v>0</v>
      </c>
      <c r="AF317" s="1075">
        <f t="shared" si="75"/>
        <v>0</v>
      </c>
      <c r="AG317" s="1076">
        <f t="shared" si="76"/>
        <v>0</v>
      </c>
    </row>
    <row r="318" spans="1:33" s="270" customFormat="1" ht="15.75" outlineLevel="1">
      <c r="A318" s="266"/>
      <c r="B318" s="254" t="s">
        <v>385</v>
      </c>
      <c r="C318" s="345">
        <v>2240</v>
      </c>
      <c r="D318" s="346"/>
      <c r="E318" s="293" t="s">
        <v>386</v>
      </c>
      <c r="F318" s="291" t="s">
        <v>79</v>
      </c>
      <c r="G318" s="304">
        <f t="shared" si="78"/>
        <v>0</v>
      </c>
      <c r="H318" s="347"/>
      <c r="I318" s="435"/>
      <c r="J318" s="304">
        <f t="shared" si="79"/>
        <v>0</v>
      </c>
      <c r="K318" s="347"/>
      <c r="L318" s="435"/>
      <c r="M318" s="304">
        <f t="shared" si="80"/>
        <v>0</v>
      </c>
      <c r="N318" s="347"/>
      <c r="O318" s="435"/>
      <c r="P318" s="304">
        <f t="shared" si="81"/>
        <v>0</v>
      </c>
      <c r="Q318" s="347"/>
      <c r="R318" s="435"/>
      <c r="S318" s="304">
        <f t="shared" si="82"/>
        <v>0</v>
      </c>
      <c r="T318" s="347"/>
      <c r="U318" s="348"/>
      <c r="V318" s="1223" t="s">
        <v>35</v>
      </c>
      <c r="W318" s="1224" t="s">
        <v>35</v>
      </c>
      <c r="X318" s="1224" t="s">
        <v>35</v>
      </c>
      <c r="Y318" s="1225" t="s">
        <v>35</v>
      </c>
      <c r="Z318" s="1082">
        <f t="shared" si="69"/>
        <v>0</v>
      </c>
      <c r="AA318" s="957">
        <f t="shared" si="70"/>
        <v>0</v>
      </c>
      <c r="AB318" s="957">
        <f t="shared" si="71"/>
        <v>0</v>
      </c>
      <c r="AC318" s="1083">
        <f t="shared" si="72"/>
        <v>0</v>
      </c>
      <c r="AD318" s="1084">
        <f t="shared" si="73"/>
        <v>0</v>
      </c>
      <c r="AE318" s="1085">
        <f t="shared" si="74"/>
        <v>0</v>
      </c>
      <c r="AF318" s="1085">
        <f t="shared" si="75"/>
        <v>0</v>
      </c>
      <c r="AG318" s="1086">
        <f t="shared" si="76"/>
        <v>0</v>
      </c>
    </row>
    <row r="319" spans="1:33" s="270" customFormat="1" ht="25.5" outlineLevel="1">
      <c r="A319" s="266"/>
      <c r="B319" s="254" t="s">
        <v>387</v>
      </c>
      <c r="C319" s="345">
        <v>2240</v>
      </c>
      <c r="D319" s="346"/>
      <c r="E319" s="293" t="s">
        <v>388</v>
      </c>
      <c r="F319" s="291" t="s">
        <v>79</v>
      </c>
      <c r="G319" s="304">
        <f t="shared" si="78"/>
        <v>0</v>
      </c>
      <c r="H319" s="347"/>
      <c r="I319" s="435"/>
      <c r="J319" s="304">
        <f t="shared" si="79"/>
        <v>0</v>
      </c>
      <c r="K319" s="347"/>
      <c r="L319" s="435"/>
      <c r="M319" s="304">
        <f t="shared" si="80"/>
        <v>0</v>
      </c>
      <c r="N319" s="347"/>
      <c r="O319" s="435"/>
      <c r="P319" s="304">
        <f t="shared" si="81"/>
        <v>0</v>
      </c>
      <c r="Q319" s="347"/>
      <c r="R319" s="435"/>
      <c r="S319" s="304">
        <f t="shared" si="82"/>
        <v>0</v>
      </c>
      <c r="T319" s="347"/>
      <c r="U319" s="348"/>
      <c r="V319" s="1238" t="s">
        <v>35</v>
      </c>
      <c r="W319" s="1239" t="s">
        <v>35</v>
      </c>
      <c r="X319" s="1239" t="s">
        <v>35</v>
      </c>
      <c r="Y319" s="1240" t="s">
        <v>35</v>
      </c>
      <c r="Z319" s="381">
        <f t="shared" si="69"/>
        <v>0</v>
      </c>
      <c r="AA319" s="305">
        <f t="shared" si="70"/>
        <v>0</v>
      </c>
      <c r="AB319" s="305">
        <f t="shared" si="71"/>
        <v>0</v>
      </c>
      <c r="AC319" s="1073">
        <f t="shared" si="72"/>
        <v>0</v>
      </c>
      <c r="AD319" s="1074">
        <f t="shared" si="73"/>
        <v>0</v>
      </c>
      <c r="AE319" s="1075">
        <f t="shared" si="74"/>
        <v>0</v>
      </c>
      <c r="AF319" s="1075">
        <f t="shared" si="75"/>
        <v>0</v>
      </c>
      <c r="AG319" s="1076">
        <f t="shared" si="76"/>
        <v>0</v>
      </c>
    </row>
    <row r="320" spans="1:33" s="270" customFormat="1" ht="25.5" outlineLevel="1" thickBot="1">
      <c r="A320" s="266"/>
      <c r="B320" s="349" t="s">
        <v>389</v>
      </c>
      <c r="C320" s="350">
        <v>2240</v>
      </c>
      <c r="D320" s="351"/>
      <c r="E320" s="352" t="s">
        <v>245</v>
      </c>
      <c r="F320" s="272" t="s">
        <v>79</v>
      </c>
      <c r="G320" s="353">
        <f t="shared" si="78"/>
        <v>0</v>
      </c>
      <c r="H320" s="354"/>
      <c r="I320" s="437"/>
      <c r="J320" s="353">
        <f t="shared" si="79"/>
        <v>0</v>
      </c>
      <c r="K320" s="354"/>
      <c r="L320" s="437"/>
      <c r="M320" s="353">
        <f t="shared" si="80"/>
        <v>0</v>
      </c>
      <c r="N320" s="354"/>
      <c r="O320" s="437"/>
      <c r="P320" s="353">
        <f t="shared" si="81"/>
        <v>0</v>
      </c>
      <c r="Q320" s="354"/>
      <c r="R320" s="437"/>
      <c r="S320" s="353">
        <f t="shared" si="82"/>
        <v>0</v>
      </c>
      <c r="T320" s="354"/>
      <c r="U320" s="355"/>
      <c r="V320" s="1223" t="s">
        <v>35</v>
      </c>
      <c r="W320" s="1224" t="s">
        <v>35</v>
      </c>
      <c r="X320" s="1224" t="s">
        <v>35</v>
      </c>
      <c r="Y320" s="1225" t="s">
        <v>35</v>
      </c>
      <c r="Z320" s="395">
        <f t="shared" si="69"/>
        <v>0</v>
      </c>
      <c r="AA320" s="235">
        <f t="shared" si="70"/>
        <v>0</v>
      </c>
      <c r="AB320" s="235">
        <f t="shared" si="71"/>
        <v>0</v>
      </c>
      <c r="AC320" s="1052">
        <f t="shared" si="72"/>
        <v>0</v>
      </c>
      <c r="AD320" s="1053">
        <f t="shared" si="73"/>
        <v>0</v>
      </c>
      <c r="AE320" s="1054">
        <f t="shared" si="74"/>
        <v>0</v>
      </c>
      <c r="AF320" s="1054">
        <f t="shared" si="75"/>
        <v>0</v>
      </c>
      <c r="AG320" s="1055">
        <f t="shared" si="76"/>
        <v>0</v>
      </c>
    </row>
    <row r="321" spans="1:33" s="270" customFormat="1" ht="17.25" outlineLevel="1" thickBot="1" thickTop="1">
      <c r="A321" s="266"/>
      <c r="B321" s="367" t="s">
        <v>390</v>
      </c>
      <c r="C321" s="460">
        <v>2240</v>
      </c>
      <c r="D321" s="461"/>
      <c r="E321" s="368" t="s">
        <v>391</v>
      </c>
      <c r="F321" s="336" t="s">
        <v>79</v>
      </c>
      <c r="G321" s="360">
        <f t="shared" si="78"/>
        <v>276</v>
      </c>
      <c r="H321" s="361"/>
      <c r="I321" s="438">
        <v>276</v>
      </c>
      <c r="J321" s="360">
        <f t="shared" si="79"/>
        <v>98.3</v>
      </c>
      <c r="K321" s="361"/>
      <c r="L321" s="438">
        <v>98.3</v>
      </c>
      <c r="M321" s="360">
        <f t="shared" si="80"/>
        <v>409.8</v>
      </c>
      <c r="N321" s="361"/>
      <c r="O321" s="438">
        <v>409.8</v>
      </c>
      <c r="P321" s="360">
        <f t="shared" si="81"/>
        <v>722.7</v>
      </c>
      <c r="Q321" s="361"/>
      <c r="R321" s="438">
        <v>722.7</v>
      </c>
      <c r="S321" s="360">
        <f t="shared" si="82"/>
        <v>0</v>
      </c>
      <c r="T321" s="361"/>
      <c r="U321" s="362"/>
      <c r="V321" s="1247" t="s">
        <v>35</v>
      </c>
      <c r="W321" s="1248" t="s">
        <v>35</v>
      </c>
      <c r="X321" s="1248" t="s">
        <v>35</v>
      </c>
      <c r="Y321" s="1249" t="s">
        <v>35</v>
      </c>
      <c r="Z321" s="1077">
        <f t="shared" si="69"/>
        <v>-177.7</v>
      </c>
      <c r="AA321" s="1036">
        <f t="shared" si="70"/>
        <v>133.8</v>
      </c>
      <c r="AB321" s="1036">
        <f t="shared" si="71"/>
        <v>446.70000000000005</v>
      </c>
      <c r="AC321" s="1078">
        <f t="shared" si="72"/>
        <v>-276</v>
      </c>
      <c r="AD321" s="1079">
        <f t="shared" si="73"/>
        <v>0.356</v>
      </c>
      <c r="AE321" s="1080">
        <f t="shared" si="74"/>
        <v>1.485</v>
      </c>
      <c r="AF321" s="1080">
        <f t="shared" si="75"/>
        <v>2.618</v>
      </c>
      <c r="AG321" s="1081">
        <f t="shared" si="76"/>
        <v>0</v>
      </c>
    </row>
    <row r="322" spans="2:33" s="270" customFormat="1" ht="27" outlineLevel="1" thickBot="1" thickTop="1">
      <c r="B322" s="356" t="s">
        <v>392</v>
      </c>
      <c r="C322" s="462">
        <v>2240</v>
      </c>
      <c r="D322" s="463"/>
      <c r="E322" s="359" t="s">
        <v>249</v>
      </c>
      <c r="F322" s="357" t="s">
        <v>79</v>
      </c>
      <c r="G322" s="360">
        <f t="shared" si="78"/>
        <v>0</v>
      </c>
      <c r="H322" s="361"/>
      <c r="I322" s="438"/>
      <c r="J322" s="360">
        <f t="shared" si="79"/>
        <v>0</v>
      </c>
      <c r="K322" s="361"/>
      <c r="L322" s="438"/>
      <c r="M322" s="360">
        <f t="shared" si="80"/>
        <v>0</v>
      </c>
      <c r="N322" s="361"/>
      <c r="O322" s="438"/>
      <c r="P322" s="360">
        <f t="shared" si="81"/>
        <v>0</v>
      </c>
      <c r="Q322" s="361"/>
      <c r="R322" s="438"/>
      <c r="S322" s="360">
        <f t="shared" si="82"/>
        <v>0</v>
      </c>
      <c r="T322" s="361"/>
      <c r="U322" s="362"/>
      <c r="V322" s="1247" t="s">
        <v>35</v>
      </c>
      <c r="W322" s="1248" t="s">
        <v>35</v>
      </c>
      <c r="X322" s="1248" t="s">
        <v>35</v>
      </c>
      <c r="Y322" s="1249" t="s">
        <v>35</v>
      </c>
      <c r="Z322" s="1077">
        <f t="shared" si="69"/>
        <v>0</v>
      </c>
      <c r="AA322" s="1036">
        <f t="shared" si="70"/>
        <v>0</v>
      </c>
      <c r="AB322" s="1036">
        <f t="shared" si="71"/>
        <v>0</v>
      </c>
      <c r="AC322" s="1078">
        <f t="shared" si="72"/>
        <v>0</v>
      </c>
      <c r="AD322" s="1079">
        <f t="shared" si="73"/>
        <v>0</v>
      </c>
      <c r="AE322" s="1080">
        <f t="shared" si="74"/>
        <v>0</v>
      </c>
      <c r="AF322" s="1080">
        <f t="shared" si="75"/>
        <v>0</v>
      </c>
      <c r="AG322" s="1081">
        <f t="shared" si="76"/>
        <v>0</v>
      </c>
    </row>
    <row r="323" spans="1:33" s="23" customFormat="1" ht="19.5" thickBot="1">
      <c r="A323" s="136"/>
      <c r="B323" s="212" t="s">
        <v>393</v>
      </c>
      <c r="C323" s="464" t="s">
        <v>394</v>
      </c>
      <c r="D323" s="465"/>
      <c r="E323" s="364" t="s">
        <v>395</v>
      </c>
      <c r="F323" s="226" t="s">
        <v>79</v>
      </c>
      <c r="G323" s="227">
        <f aca="true" t="shared" si="83" ref="G323:U323">G324+G327+G330+G331+G332</f>
        <v>30</v>
      </c>
      <c r="H323" s="228">
        <f t="shared" si="83"/>
        <v>0</v>
      </c>
      <c r="I323" s="466">
        <f t="shared" si="83"/>
        <v>30</v>
      </c>
      <c r="J323" s="227">
        <f t="shared" si="83"/>
        <v>1.6</v>
      </c>
      <c r="K323" s="228">
        <f t="shared" si="83"/>
        <v>0</v>
      </c>
      <c r="L323" s="466">
        <f t="shared" si="83"/>
        <v>1.6</v>
      </c>
      <c r="M323" s="227">
        <f t="shared" si="83"/>
        <v>3.3000000000000003</v>
      </c>
      <c r="N323" s="228">
        <f t="shared" si="83"/>
        <v>0</v>
      </c>
      <c r="O323" s="466">
        <f t="shared" si="83"/>
        <v>3.3000000000000003</v>
      </c>
      <c r="P323" s="227">
        <f t="shared" si="83"/>
        <v>6</v>
      </c>
      <c r="Q323" s="228">
        <f t="shared" si="83"/>
        <v>0</v>
      </c>
      <c r="R323" s="466">
        <f t="shared" si="83"/>
        <v>6</v>
      </c>
      <c r="S323" s="227">
        <f t="shared" si="83"/>
        <v>0</v>
      </c>
      <c r="T323" s="228">
        <f t="shared" si="83"/>
        <v>0</v>
      </c>
      <c r="U323" s="229">
        <f t="shared" si="83"/>
        <v>0</v>
      </c>
      <c r="V323" s="1212" t="s">
        <v>35</v>
      </c>
      <c r="W323" s="1197" t="s">
        <v>35</v>
      </c>
      <c r="X323" s="1197" t="s">
        <v>35</v>
      </c>
      <c r="Y323" s="1213" t="s">
        <v>35</v>
      </c>
      <c r="Z323" s="951">
        <f>J323-G323</f>
        <v>-28.4</v>
      </c>
      <c r="AA323" s="952">
        <f>M323-G323</f>
        <v>-26.7</v>
      </c>
      <c r="AB323" s="952">
        <f>P323-G323</f>
        <v>-24</v>
      </c>
      <c r="AC323" s="953">
        <f>S323-G323</f>
        <v>-30</v>
      </c>
      <c r="AD323" s="954">
        <f>IF(G323&gt;0,ROUND((J323/G323),3),0)</f>
        <v>0.053</v>
      </c>
      <c r="AE323" s="955">
        <f>IF(G323&gt;0,ROUND((M323/G323),3),0)</f>
        <v>0.11</v>
      </c>
      <c r="AF323" s="955">
        <f>IF(G323&gt;0,ROUND((P323/G323),3),0)</f>
        <v>0.2</v>
      </c>
      <c r="AG323" s="956">
        <f>IF(G323&gt;0,ROUND((S323/G323),3),0)</f>
        <v>0</v>
      </c>
    </row>
    <row r="324" spans="1:33" s="23" customFormat="1" ht="15.75" outlineLevel="1">
      <c r="A324" s="57"/>
      <c r="B324" s="279" t="s">
        <v>396</v>
      </c>
      <c r="C324" s="232">
        <v>2250</v>
      </c>
      <c r="D324" s="233" t="s">
        <v>117</v>
      </c>
      <c r="E324" s="280" t="s">
        <v>397</v>
      </c>
      <c r="F324" s="68" t="s">
        <v>79</v>
      </c>
      <c r="G324" s="234">
        <f>H324+I324</f>
        <v>10.8</v>
      </c>
      <c r="H324" s="235">
        <f>ROUND(H325*H326/1000,1)</f>
        <v>0</v>
      </c>
      <c r="I324" s="395">
        <f>ROUND(I325*I326/1000,1)</f>
        <v>10.8</v>
      </c>
      <c r="J324" s="234">
        <f>K324+L324</f>
        <v>0</v>
      </c>
      <c r="K324" s="235">
        <f>ROUND(K325*K326/1000,1)</f>
        <v>0</v>
      </c>
      <c r="L324" s="395">
        <f>ROUND(L325*L326/1000,1)</f>
        <v>0</v>
      </c>
      <c r="M324" s="234">
        <f>N324+O324</f>
        <v>0.1</v>
      </c>
      <c r="N324" s="235">
        <f>ROUND(N325*N326/1000,1)</f>
        <v>0</v>
      </c>
      <c r="O324" s="395">
        <f>ROUND(O325*O326/1000,1)</f>
        <v>0.1</v>
      </c>
      <c r="P324" s="234">
        <f>Q324+R324</f>
        <v>1.2</v>
      </c>
      <c r="Q324" s="235">
        <f>ROUND(Q325*Q326/1000,1)</f>
        <v>0</v>
      </c>
      <c r="R324" s="395">
        <f>ROUND(R325*R326/1000,1)</f>
        <v>1.2</v>
      </c>
      <c r="S324" s="234">
        <f>T324+U324</f>
        <v>0</v>
      </c>
      <c r="T324" s="235">
        <f>ROUND(T325*T326/1000,1)</f>
        <v>0</v>
      </c>
      <c r="U324" s="236">
        <f>ROUND(U325*U326/1000,1)</f>
        <v>0</v>
      </c>
      <c r="V324" s="1223" t="s">
        <v>35</v>
      </c>
      <c r="W324" s="1224" t="s">
        <v>35</v>
      </c>
      <c r="X324" s="1224" t="s">
        <v>35</v>
      </c>
      <c r="Y324" s="1225" t="s">
        <v>35</v>
      </c>
      <c r="Z324" s="395">
        <f>J324-G324</f>
        <v>-10.8</v>
      </c>
      <c r="AA324" s="235">
        <f>M324-G324</f>
        <v>-10.700000000000001</v>
      </c>
      <c r="AB324" s="235">
        <f>P324-G324</f>
        <v>-9.600000000000001</v>
      </c>
      <c r="AC324" s="1052">
        <f>S324-G324</f>
        <v>-10.8</v>
      </c>
      <c r="AD324" s="1053">
        <f>IF(G324&gt;0,ROUND((J324/G324),3),0)</f>
        <v>0</v>
      </c>
      <c r="AE324" s="1054">
        <f>IF(G324&gt;0,ROUND((M324/G324),3),0)</f>
        <v>0.009</v>
      </c>
      <c r="AF324" s="1054">
        <f>IF(G324&gt;0,ROUND((P324/G324),3),0)</f>
        <v>0.111</v>
      </c>
      <c r="AG324" s="1055">
        <f>IF(G324&gt;0,ROUND((S324/G324),3),0)</f>
        <v>0</v>
      </c>
    </row>
    <row r="325" spans="2:33" s="374" customFormat="1" ht="12" outlineLevel="1">
      <c r="B325" s="448"/>
      <c r="C325" s="467"/>
      <c r="D325" s="468" t="s">
        <v>117</v>
      </c>
      <c r="E325" s="469" t="s">
        <v>398</v>
      </c>
      <c r="F325" s="451" t="s">
        <v>120</v>
      </c>
      <c r="G325" s="243">
        <f>H325+I325</f>
        <v>40</v>
      </c>
      <c r="H325" s="244"/>
      <c r="I325" s="377">
        <v>40</v>
      </c>
      <c r="J325" s="243">
        <f>K325+L325</f>
        <v>0</v>
      </c>
      <c r="K325" s="244"/>
      <c r="L325" s="377"/>
      <c r="M325" s="243">
        <f>N325+O325</f>
        <v>5</v>
      </c>
      <c r="N325" s="244"/>
      <c r="O325" s="377">
        <v>5</v>
      </c>
      <c r="P325" s="243">
        <f>Q325+R325</f>
        <v>10</v>
      </c>
      <c r="Q325" s="244"/>
      <c r="R325" s="377">
        <v>10</v>
      </c>
      <c r="S325" s="243">
        <f>T325+U325</f>
        <v>0</v>
      </c>
      <c r="T325" s="244"/>
      <c r="U325" s="245"/>
      <c r="V325" s="1217" t="s">
        <v>35</v>
      </c>
      <c r="W325" s="1218" t="s">
        <v>35</v>
      </c>
      <c r="X325" s="1218" t="s">
        <v>35</v>
      </c>
      <c r="Y325" s="1219" t="s">
        <v>35</v>
      </c>
      <c r="Z325" s="1042" t="s">
        <v>35</v>
      </c>
      <c r="AA325" s="1043" t="s">
        <v>35</v>
      </c>
      <c r="AB325" s="1043" t="s">
        <v>35</v>
      </c>
      <c r="AC325" s="1044" t="s">
        <v>35</v>
      </c>
      <c r="AD325" s="1042" t="s">
        <v>35</v>
      </c>
      <c r="AE325" s="1043" t="s">
        <v>35</v>
      </c>
      <c r="AF325" s="1043" t="s">
        <v>35</v>
      </c>
      <c r="AG325" s="1044" t="s">
        <v>35</v>
      </c>
    </row>
    <row r="326" spans="2:33" s="374" customFormat="1" ht="12.75" outlineLevel="1" thickBot="1">
      <c r="B326" s="452"/>
      <c r="C326" s="470"/>
      <c r="D326" s="471" t="s">
        <v>117</v>
      </c>
      <c r="E326" s="472" t="s">
        <v>399</v>
      </c>
      <c r="F326" s="455" t="s">
        <v>122</v>
      </c>
      <c r="G326" s="250">
        <f>IF(I326+H326&gt;0,AVERAGE(H326:I326),0)</f>
        <v>270</v>
      </c>
      <c r="H326" s="251"/>
      <c r="I326" s="391">
        <v>270</v>
      </c>
      <c r="J326" s="250">
        <f>IF(L326+K326&gt;0,AVERAGE(K326:L326),0)</f>
        <v>0</v>
      </c>
      <c r="K326" s="251"/>
      <c r="L326" s="391"/>
      <c r="M326" s="250">
        <f>IF(O326+N326&gt;0,AVERAGE(N326:O326),0)</f>
        <v>25.2</v>
      </c>
      <c r="N326" s="251"/>
      <c r="O326" s="391">
        <v>25.2</v>
      </c>
      <c r="P326" s="250">
        <f>IF(R326+Q326&gt;0,AVERAGE(Q326:R326),0)</f>
        <v>115</v>
      </c>
      <c r="Q326" s="251"/>
      <c r="R326" s="391">
        <v>115</v>
      </c>
      <c r="S326" s="250">
        <f>IF(U326+T326&gt;0,AVERAGE(T326:U326),0)</f>
        <v>0</v>
      </c>
      <c r="T326" s="251"/>
      <c r="U326" s="252"/>
      <c r="V326" s="1220" t="s">
        <v>35</v>
      </c>
      <c r="W326" s="1221" t="s">
        <v>35</v>
      </c>
      <c r="X326" s="1221" t="s">
        <v>35</v>
      </c>
      <c r="Y326" s="1222" t="s">
        <v>35</v>
      </c>
      <c r="Z326" s="1049" t="s">
        <v>35</v>
      </c>
      <c r="AA326" s="1050" t="s">
        <v>35</v>
      </c>
      <c r="AB326" s="1050" t="s">
        <v>35</v>
      </c>
      <c r="AC326" s="1051" t="s">
        <v>35</v>
      </c>
      <c r="AD326" s="1049" t="s">
        <v>35</v>
      </c>
      <c r="AE326" s="1050" t="s">
        <v>35</v>
      </c>
      <c r="AF326" s="1050" t="s">
        <v>35</v>
      </c>
      <c r="AG326" s="1051" t="s">
        <v>35</v>
      </c>
    </row>
    <row r="327" spans="1:33" s="23" customFormat="1" ht="16.5" outlineLevel="1" thickTop="1">
      <c r="A327" s="57"/>
      <c r="B327" s="279" t="s">
        <v>400</v>
      </c>
      <c r="C327" s="232">
        <v>2250</v>
      </c>
      <c r="D327" s="233" t="s">
        <v>117</v>
      </c>
      <c r="E327" s="280" t="s">
        <v>401</v>
      </c>
      <c r="F327" s="68" t="s">
        <v>79</v>
      </c>
      <c r="G327" s="234">
        <f>H327+I327</f>
        <v>0</v>
      </c>
      <c r="H327" s="235">
        <f>ROUND(H328*H329/1000,1)</f>
        <v>0</v>
      </c>
      <c r="I327" s="395">
        <f>ROUND(I328*I329/1000,1)</f>
        <v>0</v>
      </c>
      <c r="J327" s="234">
        <f>K327+L327</f>
        <v>0</v>
      </c>
      <c r="K327" s="235">
        <f>ROUND(K328*K329/1000,1)</f>
        <v>0</v>
      </c>
      <c r="L327" s="395">
        <f>ROUND(L328*L329/1000,1)</f>
        <v>0</v>
      </c>
      <c r="M327" s="234">
        <f>N327+O327</f>
        <v>0</v>
      </c>
      <c r="N327" s="235">
        <f>ROUND(N328*N329/1000,1)</f>
        <v>0</v>
      </c>
      <c r="O327" s="395">
        <f>ROUND(O328*O329/1000,1)</f>
        <v>0</v>
      </c>
      <c r="P327" s="234">
        <f>Q327+R327</f>
        <v>0</v>
      </c>
      <c r="Q327" s="235">
        <f>ROUND(Q328*Q329/1000,1)</f>
        <v>0</v>
      </c>
      <c r="R327" s="395">
        <f>ROUND(R328*R329/1000,1)</f>
        <v>0</v>
      </c>
      <c r="S327" s="234">
        <f>T327+U327</f>
        <v>0</v>
      </c>
      <c r="T327" s="235">
        <f>ROUND(T328*T329/1000,1)</f>
        <v>0</v>
      </c>
      <c r="U327" s="236">
        <f>ROUND(U328*U329/1000,1)</f>
        <v>0</v>
      </c>
      <c r="V327" s="1247" t="s">
        <v>35</v>
      </c>
      <c r="W327" s="1248" t="s">
        <v>35</v>
      </c>
      <c r="X327" s="1248" t="s">
        <v>35</v>
      </c>
      <c r="Y327" s="1249" t="s">
        <v>35</v>
      </c>
      <c r="Z327" s="1077">
        <f>J327-G327</f>
        <v>0</v>
      </c>
      <c r="AA327" s="1036">
        <f>M327-G327</f>
        <v>0</v>
      </c>
      <c r="AB327" s="1036">
        <f>P327-G327</f>
        <v>0</v>
      </c>
      <c r="AC327" s="1078">
        <f>S327-G327</f>
        <v>0</v>
      </c>
      <c r="AD327" s="1079">
        <f>IF(G327&gt;0,ROUND((J327/G327),3),0)</f>
        <v>0</v>
      </c>
      <c r="AE327" s="1080">
        <f>IF(G327&gt;0,ROUND((M327/G327),3),0)</f>
        <v>0</v>
      </c>
      <c r="AF327" s="1080">
        <f>IF(G327&gt;0,ROUND((P327/G327),3),0)</f>
        <v>0</v>
      </c>
      <c r="AG327" s="1081">
        <f>IF(G327&gt;0,ROUND((S327/G327),3),0)</f>
        <v>0</v>
      </c>
    </row>
    <row r="328" spans="2:33" s="374" customFormat="1" ht="12" outlineLevel="1">
      <c r="B328" s="448"/>
      <c r="C328" s="467"/>
      <c r="D328" s="468" t="s">
        <v>117</v>
      </c>
      <c r="E328" s="469" t="s">
        <v>398</v>
      </c>
      <c r="F328" s="451" t="s">
        <v>120</v>
      </c>
      <c r="G328" s="243">
        <f>H328+I328</f>
        <v>0</v>
      </c>
      <c r="H328" s="244"/>
      <c r="I328" s="377"/>
      <c r="J328" s="243">
        <f>K328+L328</f>
        <v>0</v>
      </c>
      <c r="K328" s="244"/>
      <c r="L328" s="377"/>
      <c r="M328" s="243">
        <f>N328+O328</f>
        <v>0</v>
      </c>
      <c r="N328" s="244"/>
      <c r="O328" s="377"/>
      <c r="P328" s="243">
        <f>Q328+R328</f>
        <v>0</v>
      </c>
      <c r="Q328" s="244"/>
      <c r="R328" s="377"/>
      <c r="S328" s="243">
        <f>T328+U328</f>
        <v>0</v>
      </c>
      <c r="T328" s="244"/>
      <c r="U328" s="245"/>
      <c r="V328" s="1217" t="s">
        <v>35</v>
      </c>
      <c r="W328" s="1218" t="s">
        <v>35</v>
      </c>
      <c r="X328" s="1218" t="s">
        <v>35</v>
      </c>
      <c r="Y328" s="1219" t="s">
        <v>35</v>
      </c>
      <c r="Z328" s="1042" t="s">
        <v>35</v>
      </c>
      <c r="AA328" s="1043" t="s">
        <v>35</v>
      </c>
      <c r="AB328" s="1043" t="s">
        <v>35</v>
      </c>
      <c r="AC328" s="1044" t="s">
        <v>35</v>
      </c>
      <c r="AD328" s="1042" t="s">
        <v>35</v>
      </c>
      <c r="AE328" s="1043" t="s">
        <v>35</v>
      </c>
      <c r="AF328" s="1043" t="s">
        <v>35</v>
      </c>
      <c r="AG328" s="1044" t="s">
        <v>35</v>
      </c>
    </row>
    <row r="329" spans="2:33" s="374" customFormat="1" ht="12.75" outlineLevel="1" thickBot="1">
      <c r="B329" s="452"/>
      <c r="C329" s="455"/>
      <c r="D329" s="473" t="s">
        <v>117</v>
      </c>
      <c r="E329" s="472" t="s">
        <v>399</v>
      </c>
      <c r="F329" s="455" t="s">
        <v>122</v>
      </c>
      <c r="G329" s="250">
        <f>IF(I329+H329&gt;0,AVERAGE(H329:I329),0)</f>
        <v>0</v>
      </c>
      <c r="H329" s="251"/>
      <c r="I329" s="391"/>
      <c r="J329" s="250">
        <f>IF(L329+K329&gt;0,AVERAGE(K329:L329),0)</f>
        <v>0</v>
      </c>
      <c r="K329" s="251"/>
      <c r="L329" s="391"/>
      <c r="M329" s="250">
        <f>IF(O329+N329&gt;0,AVERAGE(N329:O329),0)</f>
        <v>0</v>
      </c>
      <c r="N329" s="251"/>
      <c r="O329" s="391"/>
      <c r="P329" s="250">
        <f>IF(R329+Q329&gt;0,AVERAGE(Q329:R329),0)</f>
        <v>0</v>
      </c>
      <c r="Q329" s="251"/>
      <c r="R329" s="391"/>
      <c r="S329" s="250">
        <f>IF(U329+T329&gt;0,AVERAGE(T329:U329),0)</f>
        <v>0</v>
      </c>
      <c r="T329" s="251"/>
      <c r="U329" s="252"/>
      <c r="V329" s="1220" t="s">
        <v>35</v>
      </c>
      <c r="W329" s="1221" t="s">
        <v>35</v>
      </c>
      <c r="X329" s="1221" t="s">
        <v>35</v>
      </c>
      <c r="Y329" s="1222" t="s">
        <v>35</v>
      </c>
      <c r="Z329" s="1049" t="s">
        <v>35</v>
      </c>
      <c r="AA329" s="1050" t="s">
        <v>35</v>
      </c>
      <c r="AB329" s="1050" t="s">
        <v>35</v>
      </c>
      <c r="AC329" s="1051" t="s">
        <v>35</v>
      </c>
      <c r="AD329" s="1049" t="s">
        <v>35</v>
      </c>
      <c r="AE329" s="1050" t="s">
        <v>35</v>
      </c>
      <c r="AF329" s="1050" t="s">
        <v>35</v>
      </c>
      <c r="AG329" s="1051" t="s">
        <v>35</v>
      </c>
    </row>
    <row r="330" spans="1:33" s="23" customFormat="1" ht="17.25" outlineLevel="1" thickBot="1" thickTop="1">
      <c r="A330" s="57"/>
      <c r="B330" s="474" t="s">
        <v>402</v>
      </c>
      <c r="C330" s="327">
        <v>2250</v>
      </c>
      <c r="D330" s="328" t="s">
        <v>140</v>
      </c>
      <c r="E330" s="475" t="s">
        <v>403</v>
      </c>
      <c r="F330" s="327" t="s">
        <v>79</v>
      </c>
      <c r="G330" s="360">
        <f>H330+I330</f>
        <v>19.2</v>
      </c>
      <c r="H330" s="361"/>
      <c r="I330" s="438">
        <v>19.2</v>
      </c>
      <c r="J330" s="360">
        <f>K330+L330</f>
        <v>1.6</v>
      </c>
      <c r="K330" s="361"/>
      <c r="L330" s="438">
        <v>1.6</v>
      </c>
      <c r="M330" s="360">
        <f>N330+O330</f>
        <v>3.2</v>
      </c>
      <c r="N330" s="361"/>
      <c r="O330" s="438">
        <v>3.2</v>
      </c>
      <c r="P330" s="360">
        <f>Q330+R330</f>
        <v>4.8</v>
      </c>
      <c r="Q330" s="361"/>
      <c r="R330" s="438">
        <v>4.8</v>
      </c>
      <c r="S330" s="360">
        <f>T330+U330</f>
        <v>0</v>
      </c>
      <c r="T330" s="361"/>
      <c r="U330" s="362"/>
      <c r="V330" s="1247" t="s">
        <v>35</v>
      </c>
      <c r="W330" s="1248" t="s">
        <v>35</v>
      </c>
      <c r="X330" s="1248" t="s">
        <v>35</v>
      </c>
      <c r="Y330" s="1249" t="s">
        <v>35</v>
      </c>
      <c r="Z330" s="1077">
        <f>J330-G330</f>
        <v>-17.599999999999998</v>
      </c>
      <c r="AA330" s="1036">
        <f>M330-G330</f>
        <v>-16</v>
      </c>
      <c r="AB330" s="1036">
        <f>P330-G330</f>
        <v>-14.399999999999999</v>
      </c>
      <c r="AC330" s="1078">
        <f>S330-G330</f>
        <v>-19.2</v>
      </c>
      <c r="AD330" s="1079">
        <f>IF(G330&gt;0,ROUND((J330/G330),3),0)</f>
        <v>0.083</v>
      </c>
      <c r="AE330" s="1080">
        <f>IF(G330&gt;0,ROUND((M330/G330),3),0)</f>
        <v>0.167</v>
      </c>
      <c r="AF330" s="1080">
        <f>IF(G330&gt;0,ROUND((P330/G330),3),0)</f>
        <v>0.25</v>
      </c>
      <c r="AG330" s="1081">
        <f>IF(G330&gt;0,ROUND((S330/G330),3),0)</f>
        <v>0</v>
      </c>
    </row>
    <row r="331" spans="1:33" s="270" customFormat="1" ht="17.25" outlineLevel="1" thickBot="1" thickTop="1">
      <c r="A331" s="266"/>
      <c r="B331" s="474" t="s">
        <v>404</v>
      </c>
      <c r="C331" s="460">
        <v>2250</v>
      </c>
      <c r="D331" s="461"/>
      <c r="E331" s="368" t="s">
        <v>405</v>
      </c>
      <c r="F331" s="336" t="s">
        <v>79</v>
      </c>
      <c r="G331" s="360">
        <f>H331+I331</f>
        <v>0</v>
      </c>
      <c r="H331" s="361"/>
      <c r="I331" s="438"/>
      <c r="J331" s="360">
        <f>K331+L331</f>
        <v>0</v>
      </c>
      <c r="K331" s="361"/>
      <c r="L331" s="438"/>
      <c r="M331" s="360">
        <f>N331+O331</f>
        <v>0</v>
      </c>
      <c r="N331" s="361"/>
      <c r="O331" s="438"/>
      <c r="P331" s="360">
        <f>Q331+R331</f>
        <v>0</v>
      </c>
      <c r="Q331" s="361"/>
      <c r="R331" s="438"/>
      <c r="S331" s="360">
        <f>T331+U331</f>
        <v>0</v>
      </c>
      <c r="T331" s="361"/>
      <c r="U331" s="362"/>
      <c r="V331" s="1247" t="s">
        <v>35</v>
      </c>
      <c r="W331" s="1248" t="s">
        <v>35</v>
      </c>
      <c r="X331" s="1248" t="s">
        <v>35</v>
      </c>
      <c r="Y331" s="1249" t="s">
        <v>35</v>
      </c>
      <c r="Z331" s="1077">
        <f>J331-G331</f>
        <v>0</v>
      </c>
      <c r="AA331" s="1036">
        <f>M331-G331</f>
        <v>0</v>
      </c>
      <c r="AB331" s="1036">
        <f>P331-G331</f>
        <v>0</v>
      </c>
      <c r="AC331" s="1078">
        <f>S331-G331</f>
        <v>0</v>
      </c>
      <c r="AD331" s="1079">
        <f>IF(G331&gt;0,ROUND((J331/G331),3),0)</f>
        <v>0</v>
      </c>
      <c r="AE331" s="1080">
        <f>IF(G331&gt;0,ROUND((M331/G331),3),0)</f>
        <v>0</v>
      </c>
      <c r="AF331" s="1080">
        <f>IF(G331&gt;0,ROUND((P331/G331),3),0)</f>
        <v>0</v>
      </c>
      <c r="AG331" s="1081">
        <f>IF(G331&gt;0,ROUND((S331/G331),3),0)</f>
        <v>0</v>
      </c>
    </row>
    <row r="332" spans="2:33" s="23" customFormat="1" ht="27" outlineLevel="1" thickBot="1" thickTop="1">
      <c r="B332" s="476" t="s">
        <v>406</v>
      </c>
      <c r="C332" s="477">
        <v>2250</v>
      </c>
      <c r="D332" s="478"/>
      <c r="E332" s="479" t="s">
        <v>249</v>
      </c>
      <c r="F332" s="477" t="s">
        <v>79</v>
      </c>
      <c r="G332" s="360">
        <f>H332+I332</f>
        <v>0</v>
      </c>
      <c r="H332" s="361"/>
      <c r="I332" s="438"/>
      <c r="J332" s="360">
        <f>K332+L332</f>
        <v>0</v>
      </c>
      <c r="K332" s="361"/>
      <c r="L332" s="438"/>
      <c r="M332" s="360">
        <f>N332+O332</f>
        <v>0</v>
      </c>
      <c r="N332" s="361"/>
      <c r="O332" s="438"/>
      <c r="P332" s="360">
        <f>Q332+R332</f>
        <v>0</v>
      </c>
      <c r="Q332" s="361"/>
      <c r="R332" s="438"/>
      <c r="S332" s="360">
        <f>T332+U332</f>
        <v>0</v>
      </c>
      <c r="T332" s="361"/>
      <c r="U332" s="362"/>
      <c r="V332" s="1247" t="s">
        <v>35</v>
      </c>
      <c r="W332" s="1248" t="s">
        <v>35</v>
      </c>
      <c r="X332" s="1248" t="s">
        <v>35</v>
      </c>
      <c r="Y332" s="1249" t="s">
        <v>35</v>
      </c>
      <c r="Z332" s="1077">
        <f>J332-G332</f>
        <v>0</v>
      </c>
      <c r="AA332" s="1036">
        <f>M332-G332</f>
        <v>0</v>
      </c>
      <c r="AB332" s="1036">
        <f>P332-G332</f>
        <v>0</v>
      </c>
      <c r="AC332" s="1078">
        <f>S332-G332</f>
        <v>0</v>
      </c>
      <c r="AD332" s="1079">
        <f>IF(G332&gt;0,ROUND((J332/G332),3),0)</f>
        <v>0</v>
      </c>
      <c r="AE332" s="1080">
        <f>IF(G332&gt;0,ROUND((M332/G332),3),0)</f>
        <v>0</v>
      </c>
      <c r="AF332" s="1080">
        <f>IF(G332&gt;0,ROUND((P332/G332),3),0)</f>
        <v>0</v>
      </c>
      <c r="AG332" s="1081">
        <f>IF(G332&gt;0,ROUND((S332/G332),3),0)</f>
        <v>0</v>
      </c>
    </row>
    <row r="333" spans="1:33" s="23" customFormat="1" ht="19.5" thickBot="1">
      <c r="A333" s="136"/>
      <c r="B333" s="480" t="s">
        <v>407</v>
      </c>
      <c r="C333" s="464" t="s">
        <v>408</v>
      </c>
      <c r="D333" s="465"/>
      <c r="E333" s="364" t="s">
        <v>409</v>
      </c>
      <c r="F333" s="226" t="s">
        <v>79</v>
      </c>
      <c r="G333" s="227">
        <f aca="true" t="shared" si="84" ref="G333:U333">G334+G342+G348+G352+G356</f>
        <v>6283.7</v>
      </c>
      <c r="H333" s="228">
        <f t="shared" si="84"/>
        <v>0</v>
      </c>
      <c r="I333" s="466">
        <f t="shared" si="84"/>
        <v>6283.7</v>
      </c>
      <c r="J333" s="227">
        <f t="shared" si="84"/>
        <v>754.6</v>
      </c>
      <c r="K333" s="228">
        <f t="shared" si="84"/>
        <v>0</v>
      </c>
      <c r="L333" s="466">
        <f t="shared" si="84"/>
        <v>754.6</v>
      </c>
      <c r="M333" s="227">
        <f t="shared" si="84"/>
        <v>2619</v>
      </c>
      <c r="N333" s="228">
        <f t="shared" si="84"/>
        <v>0</v>
      </c>
      <c r="O333" s="466">
        <f t="shared" si="84"/>
        <v>2619</v>
      </c>
      <c r="P333" s="227">
        <f t="shared" si="84"/>
        <v>3504.6000000000004</v>
      </c>
      <c r="Q333" s="228">
        <f t="shared" si="84"/>
        <v>0</v>
      </c>
      <c r="R333" s="466">
        <f t="shared" si="84"/>
        <v>3504.6000000000004</v>
      </c>
      <c r="S333" s="227">
        <f t="shared" si="84"/>
        <v>0</v>
      </c>
      <c r="T333" s="228">
        <f t="shared" si="84"/>
        <v>0</v>
      </c>
      <c r="U333" s="229">
        <f t="shared" si="84"/>
        <v>0</v>
      </c>
      <c r="V333" s="1206" t="s">
        <v>35</v>
      </c>
      <c r="W333" s="1207" t="s">
        <v>35</v>
      </c>
      <c r="X333" s="1207" t="s">
        <v>35</v>
      </c>
      <c r="Y333" s="1208" t="s">
        <v>35</v>
      </c>
      <c r="Z333" s="939">
        <f>J333-G333</f>
        <v>-5529.099999999999</v>
      </c>
      <c r="AA333" s="940">
        <f>M333-G333</f>
        <v>-3664.7</v>
      </c>
      <c r="AB333" s="940">
        <f>P333-G333</f>
        <v>-2779.0999999999995</v>
      </c>
      <c r="AC333" s="941">
        <f>S333-G333</f>
        <v>-6283.7</v>
      </c>
      <c r="AD333" s="942">
        <f>IF(G333&gt;0,ROUND((J333/G333),3),0)</f>
        <v>0.12</v>
      </c>
      <c r="AE333" s="943">
        <f>IF(G333&gt;0,ROUND((M333/G333),3),0)</f>
        <v>0.417</v>
      </c>
      <c r="AF333" s="943">
        <f>IF(G333&gt;0,ROUND((P333/G333),3),0)</f>
        <v>0.558</v>
      </c>
      <c r="AG333" s="944">
        <f>IF(G333&gt;0,ROUND((S333/G333),3),0)</f>
        <v>0</v>
      </c>
    </row>
    <row r="334" spans="1:33" s="191" customFormat="1" ht="19.5" outlineLevel="1" thickBot="1">
      <c r="A334" s="182"/>
      <c r="B334" s="481" t="s">
        <v>410</v>
      </c>
      <c r="C334" s="482" t="s">
        <v>411</v>
      </c>
      <c r="D334" s="483"/>
      <c r="E334" s="484" t="s">
        <v>412</v>
      </c>
      <c r="F334" s="482" t="s">
        <v>79</v>
      </c>
      <c r="G334" s="485">
        <f>H334+I334</f>
        <v>0</v>
      </c>
      <c r="H334" s="486">
        <f>ROUND((H335*H336+H337*H338+H339*H340+H341)/1000,1)</f>
        <v>0</v>
      </c>
      <c r="I334" s="487">
        <f>ROUND((I335*I336+I337*I338+I339*I340+I341)/1000,1)</f>
        <v>0</v>
      </c>
      <c r="J334" s="485">
        <f>K334+L334</f>
        <v>0</v>
      </c>
      <c r="K334" s="486">
        <f>ROUND((K335*K336+K337*K338+K339*K340+K341)/1000,1)</f>
        <v>0</v>
      </c>
      <c r="L334" s="487">
        <f>ROUND((L335*L336+L337*L338+L339*L340+L341)/1000,1)</f>
        <v>0</v>
      </c>
      <c r="M334" s="485">
        <f>N334+O334</f>
        <v>0</v>
      </c>
      <c r="N334" s="486">
        <f>ROUND((N335*N336+N337*N338+N339*N340+N341)/1000,1)</f>
        <v>0</v>
      </c>
      <c r="O334" s="487">
        <f>ROUND((O335*O336+O337*O338+O339*O340+O341)/1000,1)</f>
        <v>0</v>
      </c>
      <c r="P334" s="485">
        <f>Q334+R334</f>
        <v>0</v>
      </c>
      <c r="Q334" s="486">
        <f>ROUND((Q335*Q336+Q337*Q338+Q339*Q340+Q341)/1000,1)</f>
        <v>0</v>
      </c>
      <c r="R334" s="487">
        <f>ROUND((R335*R336+R337*R338+R339*R340+R341)/1000,1)</f>
        <v>0</v>
      </c>
      <c r="S334" s="485">
        <f>T334+U334</f>
        <v>0</v>
      </c>
      <c r="T334" s="486">
        <f>ROUND((T335*T336+T337*T338+T339*T340+T341)/1000,1)</f>
        <v>0</v>
      </c>
      <c r="U334" s="995">
        <f>ROUND((U335*U336+U337*U338+U339*U340+U341)/1000,1)</f>
        <v>0</v>
      </c>
      <c r="V334" s="1250" t="s">
        <v>35</v>
      </c>
      <c r="W334" s="1251" t="s">
        <v>35</v>
      </c>
      <c r="X334" s="1251" t="s">
        <v>35</v>
      </c>
      <c r="Y334" s="1252" t="s">
        <v>35</v>
      </c>
      <c r="Z334" s="1122">
        <f>J334-G334</f>
        <v>0</v>
      </c>
      <c r="AA334" s="1123">
        <f>M334-G334</f>
        <v>0</v>
      </c>
      <c r="AB334" s="1123">
        <f>P334-G334</f>
        <v>0</v>
      </c>
      <c r="AC334" s="1124">
        <f>S334-G334</f>
        <v>0</v>
      </c>
      <c r="AD334" s="1125">
        <f>IF(G334&gt;0,ROUND((J334/G334),3),0)</f>
        <v>0</v>
      </c>
      <c r="AE334" s="1126">
        <f>IF(G334&gt;0,ROUND((M334/G334),3),0)</f>
        <v>0</v>
      </c>
      <c r="AF334" s="1126">
        <f>IF(G334&gt;0,ROUND((P334/G334),3),0)</f>
        <v>0</v>
      </c>
      <c r="AG334" s="1127">
        <f>IF(G334&gt;0,ROUND((S334/G334),3),0)</f>
        <v>0</v>
      </c>
    </row>
    <row r="335" spans="2:33" s="258" customFormat="1" ht="12" outlineLevel="1">
      <c r="B335" s="488"/>
      <c r="C335" s="489"/>
      <c r="D335" s="490"/>
      <c r="E335" s="491" t="s">
        <v>413</v>
      </c>
      <c r="F335" s="489" t="s">
        <v>414</v>
      </c>
      <c r="G335" s="492">
        <f>H335+I335</f>
        <v>0</v>
      </c>
      <c r="H335" s="493"/>
      <c r="I335" s="494"/>
      <c r="J335" s="492">
        <f>K335+L335</f>
        <v>0</v>
      </c>
      <c r="K335" s="493"/>
      <c r="L335" s="494"/>
      <c r="M335" s="492">
        <f>N335+O335</f>
        <v>0</v>
      </c>
      <c r="N335" s="493"/>
      <c r="O335" s="494"/>
      <c r="P335" s="492">
        <f>Q335+R335</f>
        <v>0</v>
      </c>
      <c r="Q335" s="493"/>
      <c r="R335" s="494"/>
      <c r="S335" s="492">
        <f>T335+U335</f>
        <v>0</v>
      </c>
      <c r="T335" s="493"/>
      <c r="U335" s="996"/>
      <c r="V335" s="1253" t="s">
        <v>35</v>
      </c>
      <c r="W335" s="1254" t="s">
        <v>35</v>
      </c>
      <c r="X335" s="1254" t="s">
        <v>35</v>
      </c>
      <c r="Y335" s="1255" t="s">
        <v>35</v>
      </c>
      <c r="Z335" s="1128" t="s">
        <v>35</v>
      </c>
      <c r="AA335" s="1129" t="s">
        <v>35</v>
      </c>
      <c r="AB335" s="1129" t="s">
        <v>35</v>
      </c>
      <c r="AC335" s="1130" t="s">
        <v>35</v>
      </c>
      <c r="AD335" s="1128" t="s">
        <v>35</v>
      </c>
      <c r="AE335" s="1129" t="s">
        <v>35</v>
      </c>
      <c r="AF335" s="1129" t="s">
        <v>35</v>
      </c>
      <c r="AG335" s="1130" t="s">
        <v>35</v>
      </c>
    </row>
    <row r="336" spans="2:33" s="258" customFormat="1" ht="12.75" outlineLevel="1" thickBot="1">
      <c r="B336" s="263"/>
      <c r="C336" s="265"/>
      <c r="D336" s="316"/>
      <c r="E336" s="495" t="s">
        <v>415</v>
      </c>
      <c r="F336" s="265" t="s">
        <v>122</v>
      </c>
      <c r="G336" s="496">
        <f>IF(I336+H336&gt;0,AVERAGE(H336:I336),0)</f>
        <v>0</v>
      </c>
      <c r="H336" s="497"/>
      <c r="I336" s="498"/>
      <c r="J336" s="496">
        <f>IF(L336+K336&gt;0,AVERAGE(K336:L336),0)</f>
        <v>0</v>
      </c>
      <c r="K336" s="497"/>
      <c r="L336" s="498"/>
      <c r="M336" s="496">
        <f>IF(O336+N336&gt;0,AVERAGE(N336:O336),0)</f>
        <v>0</v>
      </c>
      <c r="N336" s="497"/>
      <c r="O336" s="498"/>
      <c r="P336" s="496">
        <f>IF(R336+Q336&gt;0,AVERAGE(Q336:R336),0)</f>
        <v>0</v>
      </c>
      <c r="Q336" s="497"/>
      <c r="R336" s="498"/>
      <c r="S336" s="496">
        <f>IF(U336+T336&gt;0,AVERAGE(T336:U336),0)</f>
        <v>0</v>
      </c>
      <c r="T336" s="497"/>
      <c r="U336" s="997"/>
      <c r="V336" s="1220" t="s">
        <v>35</v>
      </c>
      <c r="W336" s="1221" t="s">
        <v>35</v>
      </c>
      <c r="X336" s="1221" t="s">
        <v>35</v>
      </c>
      <c r="Y336" s="1222" t="s">
        <v>35</v>
      </c>
      <c r="Z336" s="1049" t="s">
        <v>35</v>
      </c>
      <c r="AA336" s="1050" t="s">
        <v>35</v>
      </c>
      <c r="AB336" s="1050" t="s">
        <v>35</v>
      </c>
      <c r="AC336" s="1051" t="s">
        <v>35</v>
      </c>
      <c r="AD336" s="1049" t="s">
        <v>35</v>
      </c>
      <c r="AE336" s="1050" t="s">
        <v>35</v>
      </c>
      <c r="AF336" s="1050" t="s">
        <v>35</v>
      </c>
      <c r="AG336" s="1051" t="s">
        <v>35</v>
      </c>
    </row>
    <row r="337" spans="2:33" s="258" customFormat="1" ht="12.75" outlineLevel="1" thickTop="1">
      <c r="B337" s="499"/>
      <c r="C337" s="500"/>
      <c r="D337" s="501"/>
      <c r="E337" s="502" t="s">
        <v>416</v>
      </c>
      <c r="F337" s="500" t="s">
        <v>46</v>
      </c>
      <c r="G337" s="503">
        <f>H337+I337</f>
        <v>0</v>
      </c>
      <c r="H337" s="504"/>
      <c r="I337" s="505"/>
      <c r="J337" s="503">
        <f>K337+L337</f>
        <v>0</v>
      </c>
      <c r="K337" s="504"/>
      <c r="L337" s="505"/>
      <c r="M337" s="503">
        <f>N337+O337</f>
        <v>0</v>
      </c>
      <c r="N337" s="504"/>
      <c r="O337" s="505"/>
      <c r="P337" s="503">
        <f>Q337+R337</f>
        <v>0</v>
      </c>
      <c r="Q337" s="504"/>
      <c r="R337" s="505"/>
      <c r="S337" s="503">
        <f>T337+U337</f>
        <v>0</v>
      </c>
      <c r="T337" s="504"/>
      <c r="U337" s="998"/>
      <c r="V337" s="1253" t="s">
        <v>35</v>
      </c>
      <c r="W337" s="1254" t="s">
        <v>35</v>
      </c>
      <c r="X337" s="1254" t="s">
        <v>35</v>
      </c>
      <c r="Y337" s="1255" t="s">
        <v>35</v>
      </c>
      <c r="Z337" s="1128" t="s">
        <v>35</v>
      </c>
      <c r="AA337" s="1129" t="s">
        <v>35</v>
      </c>
      <c r="AB337" s="1129" t="s">
        <v>35</v>
      </c>
      <c r="AC337" s="1130" t="s">
        <v>35</v>
      </c>
      <c r="AD337" s="1128" t="s">
        <v>35</v>
      </c>
      <c r="AE337" s="1129" t="s">
        <v>35</v>
      </c>
      <c r="AF337" s="1129" t="s">
        <v>35</v>
      </c>
      <c r="AG337" s="1130" t="s">
        <v>35</v>
      </c>
    </row>
    <row r="338" spans="2:33" s="258" customFormat="1" ht="12.75" outlineLevel="1" thickBot="1">
      <c r="B338" s="263"/>
      <c r="C338" s="265"/>
      <c r="D338" s="316"/>
      <c r="E338" s="495" t="s">
        <v>415</v>
      </c>
      <c r="F338" s="265" t="s">
        <v>122</v>
      </c>
      <c r="G338" s="496">
        <f>IF(I338+H338&gt;0,AVERAGE(H338:I338),0)</f>
        <v>0</v>
      </c>
      <c r="H338" s="497"/>
      <c r="I338" s="498"/>
      <c r="J338" s="496">
        <f>IF(L338+K338&gt;0,AVERAGE(K338:L338),0)</f>
        <v>0</v>
      </c>
      <c r="K338" s="497"/>
      <c r="L338" s="498"/>
      <c r="M338" s="496">
        <f>IF(O338+N338&gt;0,AVERAGE(N338:O338),0)</f>
        <v>0</v>
      </c>
      <c r="N338" s="497"/>
      <c r="O338" s="498"/>
      <c r="P338" s="496">
        <f>IF(R338+Q338&gt;0,AVERAGE(Q338:R338),0)</f>
        <v>0</v>
      </c>
      <c r="Q338" s="497"/>
      <c r="R338" s="498"/>
      <c r="S338" s="496">
        <f>IF(U338+T338&gt;0,AVERAGE(T338:U338),0)</f>
        <v>0</v>
      </c>
      <c r="T338" s="497"/>
      <c r="U338" s="997"/>
      <c r="V338" s="1220" t="s">
        <v>35</v>
      </c>
      <c r="W338" s="1221" t="s">
        <v>35</v>
      </c>
      <c r="X338" s="1221" t="s">
        <v>35</v>
      </c>
      <c r="Y338" s="1222" t="s">
        <v>35</v>
      </c>
      <c r="Z338" s="1049" t="s">
        <v>35</v>
      </c>
      <c r="AA338" s="1050" t="s">
        <v>35</v>
      </c>
      <c r="AB338" s="1050" t="s">
        <v>35</v>
      </c>
      <c r="AC338" s="1051" t="s">
        <v>35</v>
      </c>
      <c r="AD338" s="1049" t="s">
        <v>35</v>
      </c>
      <c r="AE338" s="1050" t="s">
        <v>35</v>
      </c>
      <c r="AF338" s="1050" t="s">
        <v>35</v>
      </c>
      <c r="AG338" s="1051" t="s">
        <v>35</v>
      </c>
    </row>
    <row r="339" spans="2:33" s="258" customFormat="1" ht="12.75" outlineLevel="1" thickTop="1">
      <c r="B339" s="499"/>
      <c r="C339" s="500"/>
      <c r="D339" s="501"/>
      <c r="E339" s="506" t="s">
        <v>416</v>
      </c>
      <c r="F339" s="507" t="s">
        <v>414</v>
      </c>
      <c r="G339" s="503">
        <f>H339+I339</f>
        <v>0</v>
      </c>
      <c r="H339" s="504"/>
      <c r="I339" s="505"/>
      <c r="J339" s="503">
        <f>K339+L339</f>
        <v>0</v>
      </c>
      <c r="K339" s="504"/>
      <c r="L339" s="505"/>
      <c r="M339" s="503">
        <f>N339+O339</f>
        <v>0</v>
      </c>
      <c r="N339" s="504"/>
      <c r="O339" s="505"/>
      <c r="P339" s="503">
        <f>Q339+R339</f>
        <v>0</v>
      </c>
      <c r="Q339" s="504"/>
      <c r="R339" s="505"/>
      <c r="S339" s="503">
        <f>T339+U339</f>
        <v>0</v>
      </c>
      <c r="T339" s="504"/>
      <c r="U339" s="998"/>
      <c r="V339" s="1253" t="s">
        <v>35</v>
      </c>
      <c r="W339" s="1254" t="s">
        <v>35</v>
      </c>
      <c r="X339" s="1254" t="s">
        <v>35</v>
      </c>
      <c r="Y339" s="1255" t="s">
        <v>35</v>
      </c>
      <c r="Z339" s="1128" t="s">
        <v>35</v>
      </c>
      <c r="AA339" s="1129" t="s">
        <v>35</v>
      </c>
      <c r="AB339" s="1129" t="s">
        <v>35</v>
      </c>
      <c r="AC339" s="1130" t="s">
        <v>35</v>
      </c>
      <c r="AD339" s="1128" t="s">
        <v>35</v>
      </c>
      <c r="AE339" s="1129" t="s">
        <v>35</v>
      </c>
      <c r="AF339" s="1129" t="s">
        <v>35</v>
      </c>
      <c r="AG339" s="1130" t="s">
        <v>35</v>
      </c>
    </row>
    <row r="340" spans="2:33" s="258" customFormat="1" ht="12.75" outlineLevel="1" thickBot="1">
      <c r="B340" s="263"/>
      <c r="C340" s="265"/>
      <c r="D340" s="316"/>
      <c r="E340" s="508" t="s">
        <v>415</v>
      </c>
      <c r="F340" s="247" t="s">
        <v>122</v>
      </c>
      <c r="G340" s="496">
        <f>IF(I340+H340&gt;0,AVERAGE(H340:I340),0)</f>
        <v>0</v>
      </c>
      <c r="H340" s="497"/>
      <c r="I340" s="498"/>
      <c r="J340" s="496">
        <f>IF(L340+K340&gt;0,AVERAGE(K340:L340),0)</f>
        <v>0</v>
      </c>
      <c r="K340" s="497"/>
      <c r="L340" s="498"/>
      <c r="M340" s="496">
        <f>IF(O340+N340&gt;0,AVERAGE(N340:O340),0)</f>
        <v>0</v>
      </c>
      <c r="N340" s="497"/>
      <c r="O340" s="498"/>
      <c r="P340" s="496">
        <f>IF(R340+Q340&gt;0,AVERAGE(Q340:R340),0)</f>
        <v>0</v>
      </c>
      <c r="Q340" s="497"/>
      <c r="R340" s="498"/>
      <c r="S340" s="496">
        <f>IF(U340+T340&gt;0,AVERAGE(T340:U340),0)</f>
        <v>0</v>
      </c>
      <c r="T340" s="497"/>
      <c r="U340" s="997"/>
      <c r="V340" s="1220" t="s">
        <v>35</v>
      </c>
      <c r="W340" s="1221" t="s">
        <v>35</v>
      </c>
      <c r="X340" s="1221" t="s">
        <v>35</v>
      </c>
      <c r="Y340" s="1222" t="s">
        <v>35</v>
      </c>
      <c r="Z340" s="1049" t="s">
        <v>35</v>
      </c>
      <c r="AA340" s="1050" t="s">
        <v>35</v>
      </c>
      <c r="AB340" s="1050" t="s">
        <v>35</v>
      </c>
      <c r="AC340" s="1051" t="s">
        <v>35</v>
      </c>
      <c r="AD340" s="1049" t="s">
        <v>35</v>
      </c>
      <c r="AE340" s="1050" t="s">
        <v>35</v>
      </c>
      <c r="AF340" s="1050" t="s">
        <v>35</v>
      </c>
      <c r="AG340" s="1051" t="s">
        <v>35</v>
      </c>
    </row>
    <row r="341" spans="2:33" s="258" customFormat="1" ht="13.5" outlineLevel="1" thickBot="1" thickTop="1">
      <c r="B341" s="509"/>
      <c r="C341" s="510"/>
      <c r="D341" s="511"/>
      <c r="E341" s="512" t="s">
        <v>417</v>
      </c>
      <c r="F341" s="510" t="s">
        <v>122</v>
      </c>
      <c r="G341" s="513">
        <f>H341+I341</f>
        <v>0</v>
      </c>
      <c r="H341" s="514"/>
      <c r="I341" s="515"/>
      <c r="J341" s="513">
        <f>K341+L341</f>
        <v>0</v>
      </c>
      <c r="K341" s="514"/>
      <c r="L341" s="515"/>
      <c r="M341" s="513">
        <f>N341+O341</f>
        <v>0</v>
      </c>
      <c r="N341" s="514"/>
      <c r="O341" s="515"/>
      <c r="P341" s="513">
        <f>Q341+R341</f>
        <v>0</v>
      </c>
      <c r="Q341" s="514"/>
      <c r="R341" s="515"/>
      <c r="S341" s="513">
        <f>T341+U341</f>
        <v>0</v>
      </c>
      <c r="T341" s="514"/>
      <c r="U341" s="999"/>
      <c r="V341" s="1232" t="s">
        <v>35</v>
      </c>
      <c r="W341" s="1233" t="s">
        <v>35</v>
      </c>
      <c r="X341" s="1233" t="s">
        <v>35</v>
      </c>
      <c r="Y341" s="1234" t="s">
        <v>35</v>
      </c>
      <c r="Z341" s="1070" t="s">
        <v>35</v>
      </c>
      <c r="AA341" s="1071" t="s">
        <v>35</v>
      </c>
      <c r="AB341" s="1071" t="s">
        <v>35</v>
      </c>
      <c r="AC341" s="1072" t="s">
        <v>35</v>
      </c>
      <c r="AD341" s="1070" t="s">
        <v>35</v>
      </c>
      <c r="AE341" s="1071" t="s">
        <v>35</v>
      </c>
      <c r="AF341" s="1071" t="s">
        <v>35</v>
      </c>
      <c r="AG341" s="1072" t="s">
        <v>35</v>
      </c>
    </row>
    <row r="342" spans="1:33" s="191" customFormat="1" ht="19.5" outlineLevel="1" thickBot="1">
      <c r="A342" s="182"/>
      <c r="B342" s="481" t="s">
        <v>418</v>
      </c>
      <c r="C342" s="482" t="s">
        <v>419</v>
      </c>
      <c r="D342" s="483"/>
      <c r="E342" s="484" t="s">
        <v>420</v>
      </c>
      <c r="F342" s="516" t="s">
        <v>79</v>
      </c>
      <c r="G342" s="485">
        <f>H342+I342</f>
        <v>50.9</v>
      </c>
      <c r="H342" s="486">
        <f>ROUND((H343*H344+H345*H346+H347)/1000,1)</f>
        <v>0</v>
      </c>
      <c r="I342" s="487">
        <f>ROUND((I343*I344+I345*I346+I347)/1000,1)</f>
        <v>50.9</v>
      </c>
      <c r="J342" s="485">
        <f>K342+L342</f>
        <v>10.7</v>
      </c>
      <c r="K342" s="486">
        <f>ROUND((K343*K344+K345*K346+K347)/1000,1)</f>
        <v>0</v>
      </c>
      <c r="L342" s="487">
        <f>ROUND((L343*L344+L345*L346+L347)/1000,1)</f>
        <v>10.7</v>
      </c>
      <c r="M342" s="485">
        <f>N342+O342</f>
        <v>18</v>
      </c>
      <c r="N342" s="486">
        <f>ROUND((N343*N344+N345*N346+N347)/1000,1)</f>
        <v>0</v>
      </c>
      <c r="O342" s="487">
        <f>ROUND((O343*O344+O345*O346+O347)/1000,1)</f>
        <v>18</v>
      </c>
      <c r="P342" s="485">
        <f>Q342+R342</f>
        <v>28.7</v>
      </c>
      <c r="Q342" s="486">
        <f>ROUND((Q343*Q344+Q345*Q346+Q347)/1000,1)</f>
        <v>0</v>
      </c>
      <c r="R342" s="487">
        <f>ROUND((R343*R344+R345*R346+R347)/1000,1)</f>
        <v>28.7</v>
      </c>
      <c r="S342" s="485">
        <f>T342+U342</f>
        <v>0</v>
      </c>
      <c r="T342" s="486">
        <f>ROUND((T343*T344+T345*T346+T347)/1000,1)</f>
        <v>0</v>
      </c>
      <c r="U342" s="995">
        <f>ROUND((U343*U344+U345*U346+U347)/1000,1)</f>
        <v>0</v>
      </c>
      <c r="V342" s="1250" t="s">
        <v>35</v>
      </c>
      <c r="W342" s="1251" t="s">
        <v>35</v>
      </c>
      <c r="X342" s="1251" t="s">
        <v>35</v>
      </c>
      <c r="Y342" s="1252" t="s">
        <v>35</v>
      </c>
      <c r="Z342" s="1122">
        <f>J342-G342</f>
        <v>-40.2</v>
      </c>
      <c r="AA342" s="1123">
        <f>M342-G342</f>
        <v>-32.9</v>
      </c>
      <c r="AB342" s="1123">
        <f>P342-G342</f>
        <v>-22.2</v>
      </c>
      <c r="AC342" s="1124">
        <f>S342-G342</f>
        <v>-50.9</v>
      </c>
      <c r="AD342" s="1125">
        <f>IF(G342&gt;0,ROUND((J342/G342),3),0)</f>
        <v>0.21</v>
      </c>
      <c r="AE342" s="1126">
        <f>IF(G342&gt;0,ROUND((M342/G342),3),0)</f>
        <v>0.354</v>
      </c>
      <c r="AF342" s="1126">
        <f>IF(G342&gt;0,ROUND((P342/G342),3),0)</f>
        <v>0.564</v>
      </c>
      <c r="AG342" s="1127">
        <f>IF(G342&gt;0,ROUND((S342/G342),3),0)</f>
        <v>0</v>
      </c>
    </row>
    <row r="343" spans="2:33" s="238" customFormat="1" ht="12" outlineLevel="1">
      <c r="B343" s="517"/>
      <c r="C343" s="518"/>
      <c r="D343" s="519"/>
      <c r="E343" s="520" t="s">
        <v>421</v>
      </c>
      <c r="F343" s="518" t="s">
        <v>422</v>
      </c>
      <c r="G343" s="521">
        <f>H343+I343</f>
        <v>6000</v>
      </c>
      <c r="H343" s="522"/>
      <c r="I343" s="523">
        <v>6000</v>
      </c>
      <c r="J343" s="521">
        <f>K343+L343</f>
        <v>1163</v>
      </c>
      <c r="K343" s="522"/>
      <c r="L343" s="523">
        <v>1163</v>
      </c>
      <c r="M343" s="521">
        <f>N343+O343</f>
        <v>2023</v>
      </c>
      <c r="N343" s="522"/>
      <c r="O343" s="523">
        <v>2023</v>
      </c>
      <c r="P343" s="521">
        <f>Q343+R343</f>
        <v>3520</v>
      </c>
      <c r="Q343" s="522"/>
      <c r="R343" s="523">
        <v>3520</v>
      </c>
      <c r="S343" s="521">
        <f>T343+U343</f>
        <v>0</v>
      </c>
      <c r="T343" s="522"/>
      <c r="U343" s="1000"/>
      <c r="V343" s="1253" t="s">
        <v>35</v>
      </c>
      <c r="W343" s="1254" t="s">
        <v>35</v>
      </c>
      <c r="X343" s="1254" t="s">
        <v>35</v>
      </c>
      <c r="Y343" s="1255" t="s">
        <v>35</v>
      </c>
      <c r="Z343" s="1128" t="s">
        <v>35</v>
      </c>
      <c r="AA343" s="1129" t="s">
        <v>35</v>
      </c>
      <c r="AB343" s="1129" t="s">
        <v>35</v>
      </c>
      <c r="AC343" s="1130" t="s">
        <v>35</v>
      </c>
      <c r="AD343" s="1128" t="s">
        <v>35</v>
      </c>
      <c r="AE343" s="1129" t="s">
        <v>35</v>
      </c>
      <c r="AF343" s="1129" t="s">
        <v>35</v>
      </c>
      <c r="AG343" s="1130" t="s">
        <v>35</v>
      </c>
    </row>
    <row r="344" spans="2:33" s="238" customFormat="1" ht="12.75" outlineLevel="1" thickBot="1">
      <c r="B344" s="246"/>
      <c r="C344" s="247"/>
      <c r="D344" s="248"/>
      <c r="E344" s="508" t="s">
        <v>415</v>
      </c>
      <c r="F344" s="247" t="s">
        <v>122</v>
      </c>
      <c r="G344" s="250">
        <f>IF(I344+H344&gt;0,AVERAGE(H344:I344),0)</f>
        <v>4.6</v>
      </c>
      <c r="H344" s="524"/>
      <c r="I344" s="525">
        <v>4.6</v>
      </c>
      <c r="J344" s="250">
        <f>IF(L344+K344&gt;0,AVERAGE(K344:L344),0)</f>
        <v>4.6</v>
      </c>
      <c r="K344" s="524"/>
      <c r="L344" s="525">
        <v>4.6</v>
      </c>
      <c r="M344" s="250">
        <f>IF(O344+N344&gt;0,AVERAGE(N344:O344),0)</f>
        <v>4.6</v>
      </c>
      <c r="N344" s="524"/>
      <c r="O344" s="525">
        <v>4.6</v>
      </c>
      <c r="P344" s="250">
        <f>IF(R344+Q344&gt;0,AVERAGE(Q344:R344),0)</f>
        <v>4.6</v>
      </c>
      <c r="Q344" s="524"/>
      <c r="R344" s="525">
        <v>4.6</v>
      </c>
      <c r="S344" s="250">
        <f>IF(U344+T344&gt;0,AVERAGE(T344:U344),0)</f>
        <v>0</v>
      </c>
      <c r="T344" s="524"/>
      <c r="U344" s="1001"/>
      <c r="V344" s="1220" t="s">
        <v>35</v>
      </c>
      <c r="W344" s="1221" t="s">
        <v>35</v>
      </c>
      <c r="X344" s="1221" t="s">
        <v>35</v>
      </c>
      <c r="Y344" s="1222" t="s">
        <v>35</v>
      </c>
      <c r="Z344" s="1049" t="s">
        <v>35</v>
      </c>
      <c r="AA344" s="1050" t="s">
        <v>35</v>
      </c>
      <c r="AB344" s="1050" t="s">
        <v>35</v>
      </c>
      <c r="AC344" s="1051" t="s">
        <v>35</v>
      </c>
      <c r="AD344" s="1049" t="s">
        <v>35</v>
      </c>
      <c r="AE344" s="1050" t="s">
        <v>35</v>
      </c>
      <c r="AF344" s="1050" t="s">
        <v>35</v>
      </c>
      <c r="AG344" s="1051" t="s">
        <v>35</v>
      </c>
    </row>
    <row r="345" spans="2:33" s="238" customFormat="1" ht="12.75" outlineLevel="1" thickTop="1">
      <c r="B345" s="526"/>
      <c r="C345" s="527"/>
      <c r="D345" s="528"/>
      <c r="E345" s="529" t="s">
        <v>423</v>
      </c>
      <c r="F345" s="527" t="s">
        <v>422</v>
      </c>
      <c r="G345" s="530">
        <f>H345+I345</f>
        <v>5680</v>
      </c>
      <c r="H345" s="531"/>
      <c r="I345" s="532">
        <v>5680</v>
      </c>
      <c r="J345" s="530">
        <f>K345+L345</f>
        <v>1311</v>
      </c>
      <c r="K345" s="531"/>
      <c r="L345" s="532">
        <v>1311</v>
      </c>
      <c r="M345" s="530">
        <f>N345+O345</f>
        <v>2111</v>
      </c>
      <c r="N345" s="531"/>
      <c r="O345" s="532">
        <v>2111</v>
      </c>
      <c r="P345" s="530">
        <f>Q345+R345</f>
        <v>3050</v>
      </c>
      <c r="Q345" s="531"/>
      <c r="R345" s="532">
        <v>3050</v>
      </c>
      <c r="S345" s="530">
        <f>T345+U345</f>
        <v>0</v>
      </c>
      <c r="T345" s="531"/>
      <c r="U345" s="1002"/>
      <c r="V345" s="1253" t="s">
        <v>35</v>
      </c>
      <c r="W345" s="1254" t="s">
        <v>35</v>
      </c>
      <c r="X345" s="1254" t="s">
        <v>35</v>
      </c>
      <c r="Y345" s="1255" t="s">
        <v>35</v>
      </c>
      <c r="Z345" s="1128" t="s">
        <v>35</v>
      </c>
      <c r="AA345" s="1129" t="s">
        <v>35</v>
      </c>
      <c r="AB345" s="1129" t="s">
        <v>35</v>
      </c>
      <c r="AC345" s="1130" t="s">
        <v>35</v>
      </c>
      <c r="AD345" s="1128" t="s">
        <v>35</v>
      </c>
      <c r="AE345" s="1129" t="s">
        <v>35</v>
      </c>
      <c r="AF345" s="1129" t="s">
        <v>35</v>
      </c>
      <c r="AG345" s="1130" t="s">
        <v>35</v>
      </c>
    </row>
    <row r="346" spans="2:33" s="238" customFormat="1" ht="12.75" outlineLevel="1" thickBot="1">
      <c r="B346" s="246"/>
      <c r="C346" s="247"/>
      <c r="D346" s="248"/>
      <c r="E346" s="508" t="s">
        <v>415</v>
      </c>
      <c r="F346" s="247" t="s">
        <v>122</v>
      </c>
      <c r="G346" s="250">
        <f>IF(I346+H346&gt;0,AVERAGE(H346:I346),0)</f>
        <v>4.1</v>
      </c>
      <c r="H346" s="524"/>
      <c r="I346" s="525">
        <v>4.1</v>
      </c>
      <c r="J346" s="250">
        <f>IF(L346+K346&gt;0,AVERAGE(K346:L346),0)</f>
        <v>4.1</v>
      </c>
      <c r="K346" s="524"/>
      <c r="L346" s="525">
        <v>4.1</v>
      </c>
      <c r="M346" s="250">
        <f>IF(O346+N346&gt;0,AVERAGE(N346:O346),0)</f>
        <v>4.1</v>
      </c>
      <c r="N346" s="524"/>
      <c r="O346" s="525">
        <v>4.1</v>
      </c>
      <c r="P346" s="250">
        <f>IF(R346+Q346&gt;0,AVERAGE(Q346:R346),0)</f>
        <v>4.1</v>
      </c>
      <c r="Q346" s="524"/>
      <c r="R346" s="525">
        <v>4.1</v>
      </c>
      <c r="S346" s="250">
        <f>IF(U346+T346&gt;0,AVERAGE(T346:U346),0)</f>
        <v>0</v>
      </c>
      <c r="T346" s="524"/>
      <c r="U346" s="1001"/>
      <c r="V346" s="1220" t="s">
        <v>35</v>
      </c>
      <c r="W346" s="1221" t="s">
        <v>35</v>
      </c>
      <c r="X346" s="1221" t="s">
        <v>35</v>
      </c>
      <c r="Y346" s="1222" t="s">
        <v>35</v>
      </c>
      <c r="Z346" s="1049" t="s">
        <v>35</v>
      </c>
      <c r="AA346" s="1050" t="s">
        <v>35</v>
      </c>
      <c r="AB346" s="1050" t="s">
        <v>35</v>
      </c>
      <c r="AC346" s="1051" t="s">
        <v>35</v>
      </c>
      <c r="AD346" s="1049" t="s">
        <v>35</v>
      </c>
      <c r="AE346" s="1050" t="s">
        <v>35</v>
      </c>
      <c r="AF346" s="1050" t="s">
        <v>35</v>
      </c>
      <c r="AG346" s="1051" t="s">
        <v>35</v>
      </c>
    </row>
    <row r="347" spans="2:33" s="238" customFormat="1" ht="13.5" outlineLevel="1" thickBot="1" thickTop="1">
      <c r="B347" s="533"/>
      <c r="C347" s="534"/>
      <c r="D347" s="535"/>
      <c r="E347" s="536" t="s">
        <v>417</v>
      </c>
      <c r="F347" s="534" t="s">
        <v>122</v>
      </c>
      <c r="G347" s="537">
        <f>H347+I347</f>
        <v>0</v>
      </c>
      <c r="H347" s="538"/>
      <c r="I347" s="539"/>
      <c r="J347" s="537">
        <f>K347+L347</f>
        <v>0</v>
      </c>
      <c r="K347" s="538"/>
      <c r="L347" s="539"/>
      <c r="M347" s="537">
        <f>N347+O347</f>
        <v>0</v>
      </c>
      <c r="N347" s="538"/>
      <c r="O347" s="539"/>
      <c r="P347" s="537">
        <f>Q347+R347</f>
        <v>0</v>
      </c>
      <c r="Q347" s="538"/>
      <c r="R347" s="539"/>
      <c r="S347" s="537">
        <f>T347+U347</f>
        <v>0</v>
      </c>
      <c r="T347" s="538"/>
      <c r="U347" s="1003"/>
      <c r="V347" s="1232" t="s">
        <v>35</v>
      </c>
      <c r="W347" s="1233" t="s">
        <v>35</v>
      </c>
      <c r="X347" s="1233" t="s">
        <v>35</v>
      </c>
      <c r="Y347" s="1234" t="s">
        <v>35</v>
      </c>
      <c r="Z347" s="1070" t="s">
        <v>35</v>
      </c>
      <c r="AA347" s="1071" t="s">
        <v>35</v>
      </c>
      <c r="AB347" s="1071" t="s">
        <v>35</v>
      </c>
      <c r="AC347" s="1072" t="s">
        <v>35</v>
      </c>
      <c r="AD347" s="1070" t="s">
        <v>35</v>
      </c>
      <c r="AE347" s="1071" t="s">
        <v>35</v>
      </c>
      <c r="AF347" s="1071" t="s">
        <v>35</v>
      </c>
      <c r="AG347" s="1072" t="s">
        <v>35</v>
      </c>
    </row>
    <row r="348" spans="1:33" s="191" customFormat="1" ht="19.5" outlineLevel="1" thickBot="1">
      <c r="A348" s="182"/>
      <c r="B348" s="481" t="s">
        <v>424</v>
      </c>
      <c r="C348" s="482" t="s">
        <v>425</v>
      </c>
      <c r="D348" s="483"/>
      <c r="E348" s="484" t="s">
        <v>426</v>
      </c>
      <c r="F348" s="516" t="s">
        <v>79</v>
      </c>
      <c r="G348" s="485">
        <f>H348+I348</f>
        <v>3115.7</v>
      </c>
      <c r="H348" s="486">
        <f>ROUND((H349*H350+H351)/1000,1)</f>
        <v>0</v>
      </c>
      <c r="I348" s="487">
        <f>ROUND((I349*I350+I351)/1000,1)</f>
        <v>3115.7</v>
      </c>
      <c r="J348" s="485">
        <f>K348+L348</f>
        <v>743.9</v>
      </c>
      <c r="K348" s="486">
        <f>ROUND((K349*K350+K351)/1000,1)</f>
        <v>0</v>
      </c>
      <c r="L348" s="487">
        <f>ROUND((L349*L350+L351)/1000,1)</f>
        <v>743.9</v>
      </c>
      <c r="M348" s="485">
        <f>N348+O348</f>
        <v>1117</v>
      </c>
      <c r="N348" s="486">
        <f>ROUND((N349*N350+N351)/1000,1)</f>
        <v>0</v>
      </c>
      <c r="O348" s="487">
        <f>ROUND((O349*O350+O351)/1000,1)</f>
        <v>1117</v>
      </c>
      <c r="P348" s="485">
        <f>Q348+R348</f>
        <v>1991.9</v>
      </c>
      <c r="Q348" s="486">
        <f>ROUND((Q349*Q350+Q351)/1000,1)</f>
        <v>0</v>
      </c>
      <c r="R348" s="487">
        <f>ROUND((R349*R350+R351)/1000,1)</f>
        <v>1991.9</v>
      </c>
      <c r="S348" s="485">
        <f>T348+U348</f>
        <v>0</v>
      </c>
      <c r="T348" s="486">
        <f>ROUND((T349*T350+T351)/1000,1)</f>
        <v>0</v>
      </c>
      <c r="U348" s="995">
        <f>ROUND((U349*U350+U351)/1000,1)</f>
        <v>0</v>
      </c>
      <c r="V348" s="1250" t="s">
        <v>35</v>
      </c>
      <c r="W348" s="1251" t="s">
        <v>35</v>
      </c>
      <c r="X348" s="1251" t="s">
        <v>35</v>
      </c>
      <c r="Y348" s="1252" t="s">
        <v>35</v>
      </c>
      <c r="Z348" s="1122">
        <f>J348-G348</f>
        <v>-2371.7999999999997</v>
      </c>
      <c r="AA348" s="1123">
        <f>M348-G348</f>
        <v>-1998.6999999999998</v>
      </c>
      <c r="AB348" s="1123">
        <f>P348-G348</f>
        <v>-1123.7999999999997</v>
      </c>
      <c r="AC348" s="1124">
        <f>S348-G348</f>
        <v>-3115.7</v>
      </c>
      <c r="AD348" s="1125">
        <f>IF(G348&gt;0,ROUND((J348/G348),3),0)</f>
        <v>0.239</v>
      </c>
      <c r="AE348" s="1126">
        <f>IF(G348&gt;0,ROUND((M348/G348),3),0)</f>
        <v>0.359</v>
      </c>
      <c r="AF348" s="1126">
        <f>IF(G348&gt;0,ROUND((P348/G348),3),0)</f>
        <v>0.639</v>
      </c>
      <c r="AG348" s="1127">
        <f>IF(G348&gt;0,ROUND((S348/G348),3),0)</f>
        <v>0</v>
      </c>
    </row>
    <row r="349" spans="2:33" s="258" customFormat="1" ht="12" outlineLevel="1">
      <c r="B349" s="499"/>
      <c r="C349" s="500"/>
      <c r="D349" s="501"/>
      <c r="E349" s="502" t="s">
        <v>427</v>
      </c>
      <c r="F349" s="500" t="s">
        <v>428</v>
      </c>
      <c r="G349" s="540">
        <f>H349+I349</f>
        <v>1707250</v>
      </c>
      <c r="H349" s="541"/>
      <c r="I349" s="542">
        <v>1707250</v>
      </c>
      <c r="J349" s="540">
        <f>K349+L349</f>
        <v>407605</v>
      </c>
      <c r="K349" s="541"/>
      <c r="L349" s="542">
        <v>407605</v>
      </c>
      <c r="M349" s="540">
        <f>N349+O349</f>
        <v>754543</v>
      </c>
      <c r="N349" s="541"/>
      <c r="O349" s="542">
        <v>754543</v>
      </c>
      <c r="P349" s="540">
        <f>Q349+R349</f>
        <v>1345514</v>
      </c>
      <c r="Q349" s="541"/>
      <c r="R349" s="542">
        <v>1345514</v>
      </c>
      <c r="S349" s="540">
        <f>T349+U349</f>
        <v>0</v>
      </c>
      <c r="T349" s="541"/>
      <c r="U349" s="1004"/>
      <c r="V349" s="1253" t="s">
        <v>35</v>
      </c>
      <c r="W349" s="1254" t="s">
        <v>35</v>
      </c>
      <c r="X349" s="1254" t="s">
        <v>35</v>
      </c>
      <c r="Y349" s="1255" t="s">
        <v>35</v>
      </c>
      <c r="Z349" s="1128" t="s">
        <v>35</v>
      </c>
      <c r="AA349" s="1129" t="s">
        <v>35</v>
      </c>
      <c r="AB349" s="1129" t="s">
        <v>35</v>
      </c>
      <c r="AC349" s="1130" t="s">
        <v>35</v>
      </c>
      <c r="AD349" s="1128" t="s">
        <v>35</v>
      </c>
      <c r="AE349" s="1129" t="s">
        <v>35</v>
      </c>
      <c r="AF349" s="1129" t="s">
        <v>35</v>
      </c>
      <c r="AG349" s="1130" t="s">
        <v>35</v>
      </c>
    </row>
    <row r="350" spans="2:33" s="258" customFormat="1" ht="12.75" outlineLevel="1" thickBot="1">
      <c r="B350" s="263"/>
      <c r="C350" s="265"/>
      <c r="D350" s="316"/>
      <c r="E350" s="495" t="s">
        <v>415</v>
      </c>
      <c r="F350" s="265" t="s">
        <v>122</v>
      </c>
      <c r="G350" s="250">
        <f>IF(I350+H350&gt;0,AVERAGE(H350:I350),0)</f>
        <v>1.825</v>
      </c>
      <c r="H350" s="524"/>
      <c r="I350" s="525">
        <v>1.825</v>
      </c>
      <c r="J350" s="250">
        <f>IF(L350+K350&gt;0,AVERAGE(K350:L350),0)</f>
        <v>1.825</v>
      </c>
      <c r="K350" s="524"/>
      <c r="L350" s="525">
        <v>1.825</v>
      </c>
      <c r="M350" s="250">
        <f>IF(O350+N350&gt;0,AVERAGE(N350:O350),0)</f>
        <v>1.4804</v>
      </c>
      <c r="N350" s="524"/>
      <c r="O350" s="525">
        <v>1.4804</v>
      </c>
      <c r="P350" s="250">
        <f>IF(R350+Q350&gt;0,AVERAGE(Q350:R350),0)</f>
        <v>1.4804</v>
      </c>
      <c r="Q350" s="524"/>
      <c r="R350" s="525">
        <v>1.4804</v>
      </c>
      <c r="S350" s="250">
        <f>IF(U350+T350&gt;0,AVERAGE(T350:U350),0)</f>
        <v>0</v>
      </c>
      <c r="T350" s="524"/>
      <c r="U350" s="1001"/>
      <c r="V350" s="1220" t="s">
        <v>35</v>
      </c>
      <c r="W350" s="1221" t="s">
        <v>35</v>
      </c>
      <c r="X350" s="1221" t="s">
        <v>35</v>
      </c>
      <c r="Y350" s="1222" t="s">
        <v>35</v>
      </c>
      <c r="Z350" s="1049" t="s">
        <v>35</v>
      </c>
      <c r="AA350" s="1050" t="s">
        <v>35</v>
      </c>
      <c r="AB350" s="1050" t="s">
        <v>35</v>
      </c>
      <c r="AC350" s="1051" t="s">
        <v>35</v>
      </c>
      <c r="AD350" s="1049" t="s">
        <v>35</v>
      </c>
      <c r="AE350" s="1050" t="s">
        <v>35</v>
      </c>
      <c r="AF350" s="1050" t="s">
        <v>35</v>
      </c>
      <c r="AG350" s="1051" t="s">
        <v>35</v>
      </c>
    </row>
    <row r="351" spans="2:33" s="258" customFormat="1" ht="13.5" outlineLevel="1" thickBot="1" thickTop="1">
      <c r="B351" s="509"/>
      <c r="C351" s="510"/>
      <c r="D351" s="511"/>
      <c r="E351" s="512" t="s">
        <v>417</v>
      </c>
      <c r="F351" s="510" t="s">
        <v>122</v>
      </c>
      <c r="G351" s="537">
        <f>H351+I351</f>
        <v>0</v>
      </c>
      <c r="H351" s="538"/>
      <c r="I351" s="539"/>
      <c r="J351" s="537">
        <f>K351+L351</f>
        <v>0</v>
      </c>
      <c r="K351" s="538"/>
      <c r="L351" s="539"/>
      <c r="M351" s="537">
        <f>N351+O351</f>
        <v>0</v>
      </c>
      <c r="N351" s="538"/>
      <c r="O351" s="539"/>
      <c r="P351" s="537">
        <f>Q351+R351</f>
        <v>0</v>
      </c>
      <c r="Q351" s="538"/>
      <c r="R351" s="539"/>
      <c r="S351" s="537">
        <f>T351+U351</f>
        <v>0</v>
      </c>
      <c r="T351" s="538"/>
      <c r="U351" s="1003"/>
      <c r="V351" s="1232" t="s">
        <v>35</v>
      </c>
      <c r="W351" s="1233" t="s">
        <v>35</v>
      </c>
      <c r="X351" s="1233" t="s">
        <v>35</v>
      </c>
      <c r="Y351" s="1234" t="s">
        <v>35</v>
      </c>
      <c r="Z351" s="1070" t="s">
        <v>35</v>
      </c>
      <c r="AA351" s="1071" t="s">
        <v>35</v>
      </c>
      <c r="AB351" s="1071" t="s">
        <v>35</v>
      </c>
      <c r="AC351" s="1072" t="s">
        <v>35</v>
      </c>
      <c r="AD351" s="1070" t="s">
        <v>35</v>
      </c>
      <c r="AE351" s="1071" t="s">
        <v>35</v>
      </c>
      <c r="AF351" s="1071" t="s">
        <v>35</v>
      </c>
      <c r="AG351" s="1072" t="s">
        <v>35</v>
      </c>
    </row>
    <row r="352" spans="1:33" s="191" customFormat="1" ht="19.5" outlineLevel="1" thickBot="1">
      <c r="A352" s="182"/>
      <c r="B352" s="481" t="s">
        <v>429</v>
      </c>
      <c r="C352" s="482" t="s">
        <v>430</v>
      </c>
      <c r="D352" s="483"/>
      <c r="E352" s="484" t="s">
        <v>431</v>
      </c>
      <c r="F352" s="516" t="s">
        <v>79</v>
      </c>
      <c r="G352" s="485">
        <f>H352+I352</f>
        <v>3117.1</v>
      </c>
      <c r="H352" s="486">
        <f>ROUND((H353*H354+H355)/1000,1)</f>
        <v>0</v>
      </c>
      <c r="I352" s="487">
        <f>ROUND((I353*I354+I355)/1000,1)</f>
        <v>3117.1</v>
      </c>
      <c r="J352" s="485">
        <f>K352+L352</f>
        <v>0</v>
      </c>
      <c r="K352" s="486">
        <f>ROUND((K353*K354+K355)/1000,1)</f>
        <v>0</v>
      </c>
      <c r="L352" s="487">
        <f>ROUND((L353*L354+L355)/1000,1)</f>
        <v>0</v>
      </c>
      <c r="M352" s="485">
        <f>N352+O352</f>
        <v>1484</v>
      </c>
      <c r="N352" s="486">
        <f>ROUND((N353*N354+N355)/1000,1)</f>
        <v>0</v>
      </c>
      <c r="O352" s="487">
        <f>ROUND((O353*O354+O355)/1000,1)</f>
        <v>1484</v>
      </c>
      <c r="P352" s="485">
        <f>Q352+R352</f>
        <v>1484</v>
      </c>
      <c r="Q352" s="486">
        <f>ROUND((Q353*Q354+Q355)/1000,1)</f>
        <v>0</v>
      </c>
      <c r="R352" s="487">
        <f>ROUND((R353*R354+R355)/1000,1)</f>
        <v>1484</v>
      </c>
      <c r="S352" s="485">
        <f>T352+U352</f>
        <v>0</v>
      </c>
      <c r="T352" s="486">
        <f>ROUND((T353*T354+T355)/1000,1)</f>
        <v>0</v>
      </c>
      <c r="U352" s="995">
        <f>ROUND((U353*U354+U355)/1000,1)</f>
        <v>0</v>
      </c>
      <c r="V352" s="1250" t="s">
        <v>35</v>
      </c>
      <c r="W352" s="1251" t="s">
        <v>35</v>
      </c>
      <c r="X352" s="1251" t="s">
        <v>35</v>
      </c>
      <c r="Y352" s="1252" t="s">
        <v>35</v>
      </c>
      <c r="Z352" s="1122">
        <f>J352-G352</f>
        <v>-3117.1</v>
      </c>
      <c r="AA352" s="1123">
        <f>M352-G352</f>
        <v>-1633.1</v>
      </c>
      <c r="AB352" s="1123">
        <f>P352-G352</f>
        <v>-1633.1</v>
      </c>
      <c r="AC352" s="1124">
        <f>S352-G352</f>
        <v>-3117.1</v>
      </c>
      <c r="AD352" s="1125">
        <f>IF(G352&gt;0,ROUND((J352/G352),3),0)</f>
        <v>0</v>
      </c>
      <c r="AE352" s="1126">
        <f>IF(G352&gt;0,ROUND((M352/G352),3),0)</f>
        <v>0.476</v>
      </c>
      <c r="AF352" s="1126">
        <f>IF(G352&gt;0,ROUND((P352/G352),3),0)</f>
        <v>0.476</v>
      </c>
      <c r="AG352" s="1127">
        <f>IF(G352&gt;0,ROUND((S352/G352),3),0)</f>
        <v>0</v>
      </c>
    </row>
    <row r="353" spans="2:33" s="258" customFormat="1" ht="12" outlineLevel="1">
      <c r="B353" s="488"/>
      <c r="C353" s="489"/>
      <c r="D353" s="490"/>
      <c r="E353" s="491" t="s">
        <v>432</v>
      </c>
      <c r="F353" s="489" t="s">
        <v>422</v>
      </c>
      <c r="G353" s="543">
        <f>H353+I353</f>
        <v>360.71</v>
      </c>
      <c r="H353" s="522"/>
      <c r="I353" s="523">
        <v>360.71</v>
      </c>
      <c r="J353" s="543">
        <f>K353+L353</f>
        <v>0</v>
      </c>
      <c r="K353" s="522"/>
      <c r="L353" s="523"/>
      <c r="M353" s="543">
        <f>N353+O353</f>
        <v>177.968</v>
      </c>
      <c r="N353" s="522"/>
      <c r="O353" s="523">
        <v>177.968</v>
      </c>
      <c r="P353" s="543">
        <f>Q353+R353</f>
        <v>177.97</v>
      </c>
      <c r="Q353" s="522"/>
      <c r="R353" s="523">
        <v>177.97</v>
      </c>
      <c r="S353" s="543">
        <f>T353+U353</f>
        <v>0</v>
      </c>
      <c r="T353" s="522"/>
      <c r="U353" s="1000"/>
      <c r="V353" s="1253" t="s">
        <v>35</v>
      </c>
      <c r="W353" s="1254" t="s">
        <v>35</v>
      </c>
      <c r="X353" s="1254" t="s">
        <v>35</v>
      </c>
      <c r="Y353" s="1255" t="s">
        <v>35</v>
      </c>
      <c r="Z353" s="1128" t="s">
        <v>35</v>
      </c>
      <c r="AA353" s="1129" t="s">
        <v>35</v>
      </c>
      <c r="AB353" s="1129" t="s">
        <v>35</v>
      </c>
      <c r="AC353" s="1130" t="s">
        <v>35</v>
      </c>
      <c r="AD353" s="1128" t="s">
        <v>35</v>
      </c>
      <c r="AE353" s="1129" t="s">
        <v>35</v>
      </c>
      <c r="AF353" s="1129" t="s">
        <v>35</v>
      </c>
      <c r="AG353" s="1130" t="s">
        <v>35</v>
      </c>
    </row>
    <row r="354" spans="2:33" s="258" customFormat="1" ht="12.75" outlineLevel="1" thickBot="1">
      <c r="B354" s="263"/>
      <c r="C354" s="265"/>
      <c r="D354" s="316"/>
      <c r="E354" s="495" t="s">
        <v>415</v>
      </c>
      <c r="F354" s="265" t="s">
        <v>122</v>
      </c>
      <c r="G354" s="250">
        <f>IF(I354+H354&gt;0,AVERAGE(H354:I354),0)</f>
        <v>8641.56</v>
      </c>
      <c r="H354" s="524"/>
      <c r="I354" s="525">
        <v>8641.56</v>
      </c>
      <c r="J354" s="250">
        <f>IF(L354+K354&gt;0,AVERAGE(K354:L354),0)</f>
        <v>0</v>
      </c>
      <c r="K354" s="524"/>
      <c r="L354" s="525"/>
      <c r="M354" s="250">
        <f>IF(O354+N354&gt;0,AVERAGE(N354:O354),0)</f>
        <v>8338.37</v>
      </c>
      <c r="N354" s="524"/>
      <c r="O354" s="525">
        <v>8338.37</v>
      </c>
      <c r="P354" s="250">
        <f>IF(R354+Q354&gt;0,AVERAGE(Q354:R354),0)</f>
        <v>8338.37</v>
      </c>
      <c r="Q354" s="524"/>
      <c r="R354" s="525">
        <v>8338.37</v>
      </c>
      <c r="S354" s="250">
        <f>IF(U354+T354&gt;0,AVERAGE(T354:U354),0)</f>
        <v>0</v>
      </c>
      <c r="T354" s="524"/>
      <c r="U354" s="1001"/>
      <c r="V354" s="1220" t="s">
        <v>35</v>
      </c>
      <c r="W354" s="1221" t="s">
        <v>35</v>
      </c>
      <c r="X354" s="1221" t="s">
        <v>35</v>
      </c>
      <c r="Y354" s="1222" t="s">
        <v>35</v>
      </c>
      <c r="Z354" s="1049" t="s">
        <v>35</v>
      </c>
      <c r="AA354" s="1050" t="s">
        <v>35</v>
      </c>
      <c r="AB354" s="1050" t="s">
        <v>35</v>
      </c>
      <c r="AC354" s="1051" t="s">
        <v>35</v>
      </c>
      <c r="AD354" s="1049" t="s">
        <v>35</v>
      </c>
      <c r="AE354" s="1050" t="s">
        <v>35</v>
      </c>
      <c r="AF354" s="1050" t="s">
        <v>35</v>
      </c>
      <c r="AG354" s="1051" t="s">
        <v>35</v>
      </c>
    </row>
    <row r="355" spans="2:33" s="258" customFormat="1" ht="13.5" outlineLevel="1" thickBot="1" thickTop="1">
      <c r="B355" s="509"/>
      <c r="C355" s="510"/>
      <c r="D355" s="511"/>
      <c r="E355" s="512" t="s">
        <v>417</v>
      </c>
      <c r="F355" s="510" t="s">
        <v>122</v>
      </c>
      <c r="G355" s="537">
        <f>H355+I355</f>
        <v>0</v>
      </c>
      <c r="H355" s="538"/>
      <c r="I355" s="539"/>
      <c r="J355" s="537">
        <f>K355+L355</f>
        <v>0</v>
      </c>
      <c r="K355" s="538"/>
      <c r="L355" s="539"/>
      <c r="M355" s="537">
        <f>N355+O355</f>
        <v>0</v>
      </c>
      <c r="N355" s="538"/>
      <c r="O355" s="539"/>
      <c r="P355" s="537">
        <f>Q355+R355</f>
        <v>0</v>
      </c>
      <c r="Q355" s="538"/>
      <c r="R355" s="539"/>
      <c r="S355" s="537">
        <f>T355+U355</f>
        <v>0</v>
      </c>
      <c r="T355" s="538"/>
      <c r="U355" s="1003"/>
      <c r="V355" s="1232" t="s">
        <v>35</v>
      </c>
      <c r="W355" s="1233" t="s">
        <v>35</v>
      </c>
      <c r="X355" s="1233" t="s">
        <v>35</v>
      </c>
      <c r="Y355" s="1234" t="s">
        <v>35</v>
      </c>
      <c r="Z355" s="1070" t="s">
        <v>35</v>
      </c>
      <c r="AA355" s="1071" t="s">
        <v>35</v>
      </c>
      <c r="AB355" s="1071" t="s">
        <v>35</v>
      </c>
      <c r="AC355" s="1072" t="s">
        <v>35</v>
      </c>
      <c r="AD355" s="1070" t="s">
        <v>35</v>
      </c>
      <c r="AE355" s="1071" t="s">
        <v>35</v>
      </c>
      <c r="AF355" s="1071" t="s">
        <v>35</v>
      </c>
      <c r="AG355" s="1072" t="s">
        <v>35</v>
      </c>
    </row>
    <row r="356" spans="1:33" s="551" customFormat="1" ht="19.5" outlineLevel="1" thickBot="1">
      <c r="A356" s="544"/>
      <c r="B356" s="545" t="s">
        <v>433</v>
      </c>
      <c r="C356" s="516" t="s">
        <v>434</v>
      </c>
      <c r="D356" s="546"/>
      <c r="E356" s="547" t="s">
        <v>435</v>
      </c>
      <c r="F356" s="516" t="s">
        <v>79</v>
      </c>
      <c r="G356" s="548">
        <f>H356+I356</f>
        <v>0</v>
      </c>
      <c r="H356" s="549">
        <f>ROUND((H357*H358+H359*H360+H361*H362+H363)/1000,1)</f>
        <v>0</v>
      </c>
      <c r="I356" s="550">
        <f>ROUND((I357*I358+I359*I360+I361*I362+I363)/1000,1)</f>
        <v>0</v>
      </c>
      <c r="J356" s="548">
        <f>K356+L356</f>
        <v>0</v>
      </c>
      <c r="K356" s="549">
        <f>ROUND((K357*K358+K359*K360+K361*K362+K363)/1000,1)</f>
        <v>0</v>
      </c>
      <c r="L356" s="550">
        <f>ROUND((L357*L358+L359*L360+L361*L362+L363)/1000,1)</f>
        <v>0</v>
      </c>
      <c r="M356" s="548">
        <f>N356+O356</f>
        <v>0</v>
      </c>
      <c r="N356" s="549">
        <f>ROUND((N357*N358+N359*N360+N361*N362+N363)/1000,1)</f>
        <v>0</v>
      </c>
      <c r="O356" s="550">
        <f>ROUND((O357*O358+O359*O360+O361*O362+O363)/1000,1)</f>
        <v>0</v>
      </c>
      <c r="P356" s="548">
        <f>Q356+R356</f>
        <v>0</v>
      </c>
      <c r="Q356" s="549">
        <f>ROUND((Q357*Q358+Q359*Q360+Q361*Q362+Q363)/1000,1)</f>
        <v>0</v>
      </c>
      <c r="R356" s="550">
        <f>ROUND((R357*R358+R359*R360+R361*R362+R363)/1000,1)</f>
        <v>0</v>
      </c>
      <c r="S356" s="548">
        <f>T356+U356</f>
        <v>0</v>
      </c>
      <c r="T356" s="549">
        <f>ROUND((T357*T358+T359*T360+T361*T362+T363)/1000,1)</f>
        <v>0</v>
      </c>
      <c r="U356" s="1005">
        <f>ROUND((U357*U358+U359*U360+U361*U362+U363)/1000,1)</f>
        <v>0</v>
      </c>
      <c r="V356" s="1250" t="s">
        <v>35</v>
      </c>
      <c r="W356" s="1251" t="s">
        <v>35</v>
      </c>
      <c r="X356" s="1251" t="s">
        <v>35</v>
      </c>
      <c r="Y356" s="1252" t="s">
        <v>35</v>
      </c>
      <c r="Z356" s="1122">
        <f>J356-G356</f>
        <v>0</v>
      </c>
      <c r="AA356" s="1123">
        <f>M356-G356</f>
        <v>0</v>
      </c>
      <c r="AB356" s="1123">
        <f>P356-G356</f>
        <v>0</v>
      </c>
      <c r="AC356" s="1124">
        <f>S356-G356</f>
        <v>0</v>
      </c>
      <c r="AD356" s="1125">
        <f>IF(G356&gt;0,ROUND((J356/G356),3),0)</f>
        <v>0</v>
      </c>
      <c r="AE356" s="1126">
        <f>IF(G356&gt;0,ROUND((M356/G356),3),0)</f>
        <v>0</v>
      </c>
      <c r="AF356" s="1126">
        <f>IF(G356&gt;0,ROUND((P356/G356),3),0)</f>
        <v>0</v>
      </c>
      <c r="AG356" s="1127">
        <f>IF(G356&gt;0,ROUND((S356/G356),3),0)</f>
        <v>0</v>
      </c>
    </row>
    <row r="357" spans="2:33" s="258" customFormat="1" ht="12" outlineLevel="1">
      <c r="B357" s="488"/>
      <c r="C357" s="489"/>
      <c r="D357" s="490"/>
      <c r="E357" s="491" t="s">
        <v>436</v>
      </c>
      <c r="F357" s="489" t="s">
        <v>437</v>
      </c>
      <c r="G357" s="543">
        <f>H357+I357</f>
        <v>0</v>
      </c>
      <c r="H357" s="522"/>
      <c r="I357" s="523"/>
      <c r="J357" s="543">
        <f>K357+L357</f>
        <v>0</v>
      </c>
      <c r="K357" s="522"/>
      <c r="L357" s="523"/>
      <c r="M357" s="543">
        <f>N357+O357</f>
        <v>0</v>
      </c>
      <c r="N357" s="522"/>
      <c r="O357" s="523"/>
      <c r="P357" s="543">
        <f>Q357+R357</f>
        <v>0</v>
      </c>
      <c r="Q357" s="522"/>
      <c r="R357" s="523"/>
      <c r="S357" s="543">
        <f>T357+U357</f>
        <v>0</v>
      </c>
      <c r="T357" s="522"/>
      <c r="U357" s="1000"/>
      <c r="V357" s="1253" t="s">
        <v>35</v>
      </c>
      <c r="W357" s="1254" t="s">
        <v>35</v>
      </c>
      <c r="X357" s="1254" t="s">
        <v>35</v>
      </c>
      <c r="Y357" s="1255" t="s">
        <v>35</v>
      </c>
      <c r="Z357" s="1128" t="s">
        <v>35</v>
      </c>
      <c r="AA357" s="1129" t="s">
        <v>35</v>
      </c>
      <c r="AB357" s="1129" t="s">
        <v>35</v>
      </c>
      <c r="AC357" s="1130" t="s">
        <v>35</v>
      </c>
      <c r="AD357" s="1128" t="s">
        <v>35</v>
      </c>
      <c r="AE357" s="1129" t="s">
        <v>35</v>
      </c>
      <c r="AF357" s="1129" t="s">
        <v>35</v>
      </c>
      <c r="AG357" s="1130" t="s">
        <v>35</v>
      </c>
    </row>
    <row r="358" spans="2:33" s="258" customFormat="1" ht="12.75" outlineLevel="1" thickBot="1">
      <c r="B358" s="263"/>
      <c r="C358" s="265"/>
      <c r="D358" s="316"/>
      <c r="E358" s="495" t="s">
        <v>438</v>
      </c>
      <c r="F358" s="265" t="s">
        <v>122</v>
      </c>
      <c r="G358" s="250">
        <f>IF(I358+H358&gt;0,AVERAGE(H358:I358),0)</f>
        <v>0</v>
      </c>
      <c r="H358" s="524"/>
      <c r="I358" s="525"/>
      <c r="J358" s="250">
        <f>IF(L358+K358&gt;0,AVERAGE(K358:L358),0)</f>
        <v>0</v>
      </c>
      <c r="K358" s="524"/>
      <c r="L358" s="525"/>
      <c r="M358" s="250">
        <f>IF(O358+N358&gt;0,AVERAGE(N358:O358),0)</f>
        <v>0</v>
      </c>
      <c r="N358" s="524"/>
      <c r="O358" s="525"/>
      <c r="P358" s="250">
        <f>IF(R358+Q358&gt;0,AVERAGE(Q358:R358),0)</f>
        <v>0</v>
      </c>
      <c r="Q358" s="524"/>
      <c r="R358" s="525"/>
      <c r="S358" s="250">
        <f>IF(U358+T358&gt;0,AVERAGE(T358:U358),0)</f>
        <v>0</v>
      </c>
      <c r="T358" s="524"/>
      <c r="U358" s="1001"/>
      <c r="V358" s="1220" t="s">
        <v>35</v>
      </c>
      <c r="W358" s="1221" t="s">
        <v>35</v>
      </c>
      <c r="X358" s="1221" t="s">
        <v>35</v>
      </c>
      <c r="Y358" s="1222" t="s">
        <v>35</v>
      </c>
      <c r="Z358" s="1049" t="s">
        <v>35</v>
      </c>
      <c r="AA358" s="1050" t="s">
        <v>35</v>
      </c>
      <c r="AB358" s="1050" t="s">
        <v>35</v>
      </c>
      <c r="AC358" s="1051" t="s">
        <v>35</v>
      </c>
      <c r="AD358" s="1049" t="s">
        <v>35</v>
      </c>
      <c r="AE358" s="1050" t="s">
        <v>35</v>
      </c>
      <c r="AF358" s="1050" t="s">
        <v>35</v>
      </c>
      <c r="AG358" s="1051" t="s">
        <v>35</v>
      </c>
    </row>
    <row r="359" spans="2:33" s="258" customFormat="1" ht="12.75" outlineLevel="1" thickTop="1">
      <c r="B359" s="499"/>
      <c r="C359" s="500"/>
      <c r="D359" s="501"/>
      <c r="E359" s="502" t="s">
        <v>439</v>
      </c>
      <c r="F359" s="500" t="s">
        <v>236</v>
      </c>
      <c r="G359" s="540">
        <f>H359+I359</f>
        <v>0</v>
      </c>
      <c r="H359" s="541"/>
      <c r="I359" s="542"/>
      <c r="J359" s="540">
        <f>K359+L359</f>
        <v>0</v>
      </c>
      <c r="K359" s="541"/>
      <c r="L359" s="542"/>
      <c r="M359" s="540">
        <f>N359+O359</f>
        <v>0</v>
      </c>
      <c r="N359" s="541"/>
      <c r="O359" s="542"/>
      <c r="P359" s="540">
        <f>Q359+R359</f>
        <v>0</v>
      </c>
      <c r="Q359" s="541"/>
      <c r="R359" s="542"/>
      <c r="S359" s="540">
        <f>T359+U359</f>
        <v>0</v>
      </c>
      <c r="T359" s="541"/>
      <c r="U359" s="1004"/>
      <c r="V359" s="1253" t="s">
        <v>35</v>
      </c>
      <c r="W359" s="1254" t="s">
        <v>35</v>
      </c>
      <c r="X359" s="1254" t="s">
        <v>35</v>
      </c>
      <c r="Y359" s="1255" t="s">
        <v>35</v>
      </c>
      <c r="Z359" s="1128" t="s">
        <v>35</v>
      </c>
      <c r="AA359" s="1129" t="s">
        <v>35</v>
      </c>
      <c r="AB359" s="1129" t="s">
        <v>35</v>
      </c>
      <c r="AC359" s="1130" t="s">
        <v>35</v>
      </c>
      <c r="AD359" s="1128" t="s">
        <v>35</v>
      </c>
      <c r="AE359" s="1129" t="s">
        <v>35</v>
      </c>
      <c r="AF359" s="1129" t="s">
        <v>35</v>
      </c>
      <c r="AG359" s="1130" t="s">
        <v>35</v>
      </c>
    </row>
    <row r="360" spans="2:33" s="258" customFormat="1" ht="12.75" outlineLevel="1" thickBot="1">
      <c r="B360" s="263"/>
      <c r="C360" s="265"/>
      <c r="D360" s="316"/>
      <c r="E360" s="495" t="s">
        <v>440</v>
      </c>
      <c r="F360" s="265" t="s">
        <v>122</v>
      </c>
      <c r="G360" s="250">
        <f>IF(I360+H360&gt;0,AVERAGE(H360:I360),0)</f>
        <v>0</v>
      </c>
      <c r="H360" s="524"/>
      <c r="I360" s="525"/>
      <c r="J360" s="250">
        <f>IF(L360+K360&gt;0,AVERAGE(K360:L360),0)</f>
        <v>0</v>
      </c>
      <c r="K360" s="524"/>
      <c r="L360" s="525"/>
      <c r="M360" s="250">
        <f>IF(O360+N360&gt;0,AVERAGE(N360:O360),0)</f>
        <v>0</v>
      </c>
      <c r="N360" s="524"/>
      <c r="O360" s="525"/>
      <c r="P360" s="250">
        <f>IF(R360+Q360&gt;0,AVERAGE(Q360:R360),0)</f>
        <v>0</v>
      </c>
      <c r="Q360" s="524"/>
      <c r="R360" s="525"/>
      <c r="S360" s="250">
        <f>IF(U360+T360&gt;0,AVERAGE(T360:U360),0)</f>
        <v>0</v>
      </c>
      <c r="T360" s="524"/>
      <c r="U360" s="1001"/>
      <c r="V360" s="1220" t="s">
        <v>35</v>
      </c>
      <c r="W360" s="1221" t="s">
        <v>35</v>
      </c>
      <c r="X360" s="1221" t="s">
        <v>35</v>
      </c>
      <c r="Y360" s="1222" t="s">
        <v>35</v>
      </c>
      <c r="Z360" s="1049" t="s">
        <v>35</v>
      </c>
      <c r="AA360" s="1050" t="s">
        <v>35</v>
      </c>
      <c r="AB360" s="1050" t="s">
        <v>35</v>
      </c>
      <c r="AC360" s="1051" t="s">
        <v>35</v>
      </c>
      <c r="AD360" s="1049" t="s">
        <v>35</v>
      </c>
      <c r="AE360" s="1050" t="s">
        <v>35</v>
      </c>
      <c r="AF360" s="1050" t="s">
        <v>35</v>
      </c>
      <c r="AG360" s="1051" t="s">
        <v>35</v>
      </c>
    </row>
    <row r="361" spans="2:33" s="258" customFormat="1" ht="12.75" outlineLevel="1" thickTop="1">
      <c r="B361" s="499"/>
      <c r="C361" s="500"/>
      <c r="D361" s="501"/>
      <c r="E361" s="502" t="s">
        <v>441</v>
      </c>
      <c r="F361" s="500" t="s">
        <v>422</v>
      </c>
      <c r="G361" s="540">
        <f>H361+I361</f>
        <v>0</v>
      </c>
      <c r="H361" s="541"/>
      <c r="I361" s="542"/>
      <c r="J361" s="540">
        <f>K361+L361</f>
        <v>0</v>
      </c>
      <c r="K361" s="541"/>
      <c r="L361" s="542"/>
      <c r="M361" s="540">
        <f>N361+O361</f>
        <v>0</v>
      </c>
      <c r="N361" s="541"/>
      <c r="O361" s="542"/>
      <c r="P361" s="540">
        <f>Q361+R361</f>
        <v>0</v>
      </c>
      <c r="Q361" s="541"/>
      <c r="R361" s="542"/>
      <c r="S361" s="540">
        <f>T361+U361</f>
        <v>0</v>
      </c>
      <c r="T361" s="541"/>
      <c r="U361" s="1004"/>
      <c r="V361" s="1253" t="s">
        <v>35</v>
      </c>
      <c r="W361" s="1254" t="s">
        <v>35</v>
      </c>
      <c r="X361" s="1254" t="s">
        <v>35</v>
      </c>
      <c r="Y361" s="1255" t="s">
        <v>35</v>
      </c>
      <c r="Z361" s="1128" t="s">
        <v>35</v>
      </c>
      <c r="AA361" s="1129" t="s">
        <v>35</v>
      </c>
      <c r="AB361" s="1129" t="s">
        <v>35</v>
      </c>
      <c r="AC361" s="1130" t="s">
        <v>35</v>
      </c>
      <c r="AD361" s="1128" t="s">
        <v>35</v>
      </c>
      <c r="AE361" s="1129" t="s">
        <v>35</v>
      </c>
      <c r="AF361" s="1129" t="s">
        <v>35</v>
      </c>
      <c r="AG361" s="1130" t="s">
        <v>35</v>
      </c>
    </row>
    <row r="362" spans="2:33" s="258" customFormat="1" ht="12.75" outlineLevel="1" thickBot="1">
      <c r="B362" s="263"/>
      <c r="C362" s="265"/>
      <c r="D362" s="316"/>
      <c r="E362" s="495" t="s">
        <v>442</v>
      </c>
      <c r="F362" s="265" t="s">
        <v>122</v>
      </c>
      <c r="G362" s="250">
        <f>IF(I362+H362&gt;0,AVERAGE(H362:I362),0)</f>
        <v>0</v>
      </c>
      <c r="H362" s="524"/>
      <c r="I362" s="525"/>
      <c r="J362" s="250">
        <f>IF(L362+K362&gt;0,AVERAGE(K362:L362),0)</f>
        <v>0</v>
      </c>
      <c r="K362" s="524"/>
      <c r="L362" s="525"/>
      <c r="M362" s="250">
        <f>IF(O362+N362&gt;0,AVERAGE(N362:O362),0)</f>
        <v>0</v>
      </c>
      <c r="N362" s="524"/>
      <c r="O362" s="525"/>
      <c r="P362" s="250">
        <f>IF(R362+Q362&gt;0,AVERAGE(Q362:R362),0)</f>
        <v>0</v>
      </c>
      <c r="Q362" s="524"/>
      <c r="R362" s="525"/>
      <c r="S362" s="250">
        <f>IF(U362+T362&gt;0,AVERAGE(T362:U362),0)</f>
        <v>0</v>
      </c>
      <c r="T362" s="524"/>
      <c r="U362" s="1001"/>
      <c r="V362" s="1220" t="s">
        <v>35</v>
      </c>
      <c r="W362" s="1221" t="s">
        <v>35</v>
      </c>
      <c r="X362" s="1221" t="s">
        <v>35</v>
      </c>
      <c r="Y362" s="1222" t="s">
        <v>35</v>
      </c>
      <c r="Z362" s="1049" t="s">
        <v>35</v>
      </c>
      <c r="AA362" s="1050" t="s">
        <v>35</v>
      </c>
      <c r="AB362" s="1050" t="s">
        <v>35</v>
      </c>
      <c r="AC362" s="1051" t="s">
        <v>35</v>
      </c>
      <c r="AD362" s="1049" t="s">
        <v>35</v>
      </c>
      <c r="AE362" s="1050" t="s">
        <v>35</v>
      </c>
      <c r="AF362" s="1050" t="s">
        <v>35</v>
      </c>
      <c r="AG362" s="1051" t="s">
        <v>35</v>
      </c>
    </row>
    <row r="363" spans="2:33" s="258" customFormat="1" ht="13.5" outlineLevel="1" thickBot="1" thickTop="1">
      <c r="B363" s="509"/>
      <c r="C363" s="510"/>
      <c r="D363" s="511"/>
      <c r="E363" s="512" t="s">
        <v>417</v>
      </c>
      <c r="F363" s="510" t="s">
        <v>122</v>
      </c>
      <c r="G363" s="537">
        <f>H363+I363</f>
        <v>0</v>
      </c>
      <c r="H363" s="538"/>
      <c r="I363" s="539"/>
      <c r="J363" s="537">
        <f>K363+L363</f>
        <v>0</v>
      </c>
      <c r="K363" s="538"/>
      <c r="L363" s="539"/>
      <c r="M363" s="537">
        <f>N363+O363</f>
        <v>0</v>
      </c>
      <c r="N363" s="538"/>
      <c r="O363" s="539"/>
      <c r="P363" s="537">
        <f>Q363+R363</f>
        <v>0</v>
      </c>
      <c r="Q363" s="538"/>
      <c r="R363" s="539"/>
      <c r="S363" s="537">
        <f>T363+U363</f>
        <v>0</v>
      </c>
      <c r="T363" s="538"/>
      <c r="U363" s="1003"/>
      <c r="V363" s="1220" t="s">
        <v>35</v>
      </c>
      <c r="W363" s="1221" t="s">
        <v>35</v>
      </c>
      <c r="X363" s="1221" t="s">
        <v>35</v>
      </c>
      <c r="Y363" s="1222" t="s">
        <v>35</v>
      </c>
      <c r="Z363" s="1049" t="s">
        <v>35</v>
      </c>
      <c r="AA363" s="1050" t="s">
        <v>35</v>
      </c>
      <c r="AB363" s="1050" t="s">
        <v>35</v>
      </c>
      <c r="AC363" s="1051" t="s">
        <v>35</v>
      </c>
      <c r="AD363" s="1049" t="s">
        <v>35</v>
      </c>
      <c r="AE363" s="1050" t="s">
        <v>35</v>
      </c>
      <c r="AF363" s="1050" t="s">
        <v>35</v>
      </c>
      <c r="AG363" s="1051" t="s">
        <v>35</v>
      </c>
    </row>
    <row r="364" spans="1:33" s="191" customFormat="1" ht="30" thickBot="1" thickTop="1">
      <c r="A364" s="182"/>
      <c r="B364" s="212" t="s">
        <v>443</v>
      </c>
      <c r="C364" s="363" t="s">
        <v>444</v>
      </c>
      <c r="D364" s="214"/>
      <c r="E364" s="552" t="s">
        <v>445</v>
      </c>
      <c r="F364" s="226" t="s">
        <v>79</v>
      </c>
      <c r="G364" s="553">
        <f>G365</f>
        <v>30</v>
      </c>
      <c r="H364" s="554">
        <f aca="true" t="shared" si="85" ref="H364:U364">H365</f>
        <v>0</v>
      </c>
      <c r="I364" s="555">
        <f t="shared" si="85"/>
        <v>30</v>
      </c>
      <c r="J364" s="553">
        <f>J365</f>
        <v>0</v>
      </c>
      <c r="K364" s="554">
        <f t="shared" si="85"/>
        <v>0</v>
      </c>
      <c r="L364" s="555">
        <f t="shared" si="85"/>
        <v>0</v>
      </c>
      <c r="M364" s="553">
        <f>M365</f>
        <v>11.2</v>
      </c>
      <c r="N364" s="554">
        <f t="shared" si="85"/>
        <v>0</v>
      </c>
      <c r="O364" s="555">
        <f t="shared" si="85"/>
        <v>11.2</v>
      </c>
      <c r="P364" s="553">
        <f>P365</f>
        <v>11.2</v>
      </c>
      <c r="Q364" s="554">
        <f t="shared" si="85"/>
        <v>0</v>
      </c>
      <c r="R364" s="555">
        <f t="shared" si="85"/>
        <v>11.2</v>
      </c>
      <c r="S364" s="553">
        <f>S365</f>
        <v>0</v>
      </c>
      <c r="T364" s="554">
        <f t="shared" si="85"/>
        <v>0</v>
      </c>
      <c r="U364" s="1006">
        <f t="shared" si="85"/>
        <v>0</v>
      </c>
      <c r="V364" s="1212" t="s">
        <v>35</v>
      </c>
      <c r="W364" s="1197" t="s">
        <v>35</v>
      </c>
      <c r="X364" s="1197" t="s">
        <v>35</v>
      </c>
      <c r="Y364" s="1213" t="s">
        <v>35</v>
      </c>
      <c r="Z364" s="951">
        <f>J364-G364</f>
        <v>-30</v>
      </c>
      <c r="AA364" s="952">
        <f>M364-G364</f>
        <v>-18.8</v>
      </c>
      <c r="AB364" s="952">
        <f>P364-G364</f>
        <v>-18.8</v>
      </c>
      <c r="AC364" s="953">
        <f>S364-G364</f>
        <v>-30</v>
      </c>
      <c r="AD364" s="954">
        <f>IF(G364&gt;0,ROUND((J364/G364),3),0)</f>
        <v>0</v>
      </c>
      <c r="AE364" s="955">
        <f>IF(G364&gt;0,ROUND((M364/G364),3),0)</f>
        <v>0.373</v>
      </c>
      <c r="AF364" s="955">
        <f>IF(G364&gt;0,ROUND((P364/G364),3),0)</f>
        <v>0.373</v>
      </c>
      <c r="AG364" s="956">
        <f>IF(G364&gt;0,ROUND((S364/G364),3),0)</f>
        <v>0</v>
      </c>
    </row>
    <row r="365" spans="1:33" s="191" customFormat="1" ht="26.25" outlineLevel="1" thickBot="1">
      <c r="A365" s="182"/>
      <c r="B365" s="481" t="s">
        <v>446</v>
      </c>
      <c r="C365" s="482">
        <v>2282</v>
      </c>
      <c r="D365" s="483"/>
      <c r="E365" s="556" t="s">
        <v>447</v>
      </c>
      <c r="F365" s="482" t="s">
        <v>79</v>
      </c>
      <c r="G365" s="485">
        <f aca="true" t="shared" si="86" ref="G365:U365">G366+G369</f>
        <v>30</v>
      </c>
      <c r="H365" s="486">
        <f t="shared" si="86"/>
        <v>0</v>
      </c>
      <c r="I365" s="487">
        <f t="shared" si="86"/>
        <v>30</v>
      </c>
      <c r="J365" s="485">
        <f t="shared" si="86"/>
        <v>0</v>
      </c>
      <c r="K365" s="486">
        <f t="shared" si="86"/>
        <v>0</v>
      </c>
      <c r="L365" s="487">
        <f t="shared" si="86"/>
        <v>0</v>
      </c>
      <c r="M365" s="485">
        <f t="shared" si="86"/>
        <v>11.2</v>
      </c>
      <c r="N365" s="486">
        <f t="shared" si="86"/>
        <v>0</v>
      </c>
      <c r="O365" s="487">
        <f t="shared" si="86"/>
        <v>11.2</v>
      </c>
      <c r="P365" s="485">
        <f t="shared" si="86"/>
        <v>11.2</v>
      </c>
      <c r="Q365" s="486">
        <f t="shared" si="86"/>
        <v>0</v>
      </c>
      <c r="R365" s="487">
        <f t="shared" si="86"/>
        <v>11.2</v>
      </c>
      <c r="S365" s="485">
        <f t="shared" si="86"/>
        <v>0</v>
      </c>
      <c r="T365" s="486">
        <f t="shared" si="86"/>
        <v>0</v>
      </c>
      <c r="U365" s="995">
        <f t="shared" si="86"/>
        <v>0</v>
      </c>
      <c r="V365" s="1250" t="s">
        <v>35</v>
      </c>
      <c r="W365" s="1251" t="s">
        <v>35</v>
      </c>
      <c r="X365" s="1251" t="s">
        <v>35</v>
      </c>
      <c r="Y365" s="1252" t="s">
        <v>35</v>
      </c>
      <c r="Z365" s="1122">
        <f>J365-G365</f>
        <v>-30</v>
      </c>
      <c r="AA365" s="1123">
        <f>M365-G365</f>
        <v>-18.8</v>
      </c>
      <c r="AB365" s="1123">
        <f>P365-G365</f>
        <v>-18.8</v>
      </c>
      <c r="AC365" s="1124">
        <f>S365-G365</f>
        <v>-30</v>
      </c>
      <c r="AD365" s="1125">
        <f>IF(G365&gt;0,ROUND((J365/G365),3),0)</f>
        <v>0</v>
      </c>
      <c r="AE365" s="1126">
        <f>IF(G365&gt;0,ROUND((M365/G365),3),0)</f>
        <v>0.373</v>
      </c>
      <c r="AF365" s="1126">
        <f>IF(G365&gt;0,ROUND((P365/G365),3),0)</f>
        <v>0.373</v>
      </c>
      <c r="AG365" s="1127">
        <f>IF(G365&gt;0,ROUND((S365/G365),3),0)</f>
        <v>0</v>
      </c>
    </row>
    <row r="366" spans="1:33" s="23" customFormat="1" ht="15.75" outlineLevel="1">
      <c r="A366" s="57"/>
      <c r="B366" s="279" t="s">
        <v>448</v>
      </c>
      <c r="C366" s="557">
        <v>2282</v>
      </c>
      <c r="D366" s="558" t="s">
        <v>449</v>
      </c>
      <c r="E366" s="280" t="s">
        <v>450</v>
      </c>
      <c r="F366" s="68" t="s">
        <v>79</v>
      </c>
      <c r="G366" s="234">
        <f>H366+I366</f>
        <v>30</v>
      </c>
      <c r="H366" s="235">
        <f>ROUND(H367*H368/1000,1)</f>
        <v>0</v>
      </c>
      <c r="I366" s="395">
        <f>ROUND(I367*I368/1000,1)</f>
        <v>30</v>
      </c>
      <c r="J366" s="234">
        <f>K366+L366</f>
        <v>0</v>
      </c>
      <c r="K366" s="235">
        <f>ROUND(K367*K368/1000,1)</f>
        <v>0</v>
      </c>
      <c r="L366" s="395">
        <f>ROUND(L367*L368/1000,1)</f>
        <v>0</v>
      </c>
      <c r="M366" s="234">
        <f>N366+O366</f>
        <v>11.2</v>
      </c>
      <c r="N366" s="235">
        <f>ROUND(N367*N368/1000,1)</f>
        <v>0</v>
      </c>
      <c r="O366" s="395">
        <f>ROUND(O367*O368/1000,1)</f>
        <v>11.2</v>
      </c>
      <c r="P366" s="234">
        <f>Q366+R366</f>
        <v>11.2</v>
      </c>
      <c r="Q366" s="235">
        <f>ROUND(Q367*Q368/1000,1)</f>
        <v>0</v>
      </c>
      <c r="R366" s="395">
        <f>ROUND(R367*R368/1000,1)</f>
        <v>11.2</v>
      </c>
      <c r="S366" s="234">
        <f>T366+U366</f>
        <v>0</v>
      </c>
      <c r="T366" s="235">
        <f>ROUND(T367*T368/1000,1)</f>
        <v>0</v>
      </c>
      <c r="U366" s="236">
        <f>ROUND(U367*U368/1000,1)</f>
        <v>0</v>
      </c>
      <c r="V366" s="1223" t="s">
        <v>35</v>
      </c>
      <c r="W366" s="1224" t="s">
        <v>35</v>
      </c>
      <c r="X366" s="1224" t="s">
        <v>35</v>
      </c>
      <c r="Y366" s="1225" t="s">
        <v>35</v>
      </c>
      <c r="Z366" s="395">
        <f>J366-G366</f>
        <v>-30</v>
      </c>
      <c r="AA366" s="235">
        <f>M366-G366</f>
        <v>-18.8</v>
      </c>
      <c r="AB366" s="235">
        <f>P366-G366</f>
        <v>-18.8</v>
      </c>
      <c r="AC366" s="1052">
        <f>S366-G366</f>
        <v>-30</v>
      </c>
      <c r="AD366" s="1053">
        <f>IF(G366&gt;0,ROUND((J366/G366),3),0)</f>
        <v>0</v>
      </c>
      <c r="AE366" s="1054">
        <f>IF(G366&gt;0,ROUND((M366/G366),3),0)</f>
        <v>0.373</v>
      </c>
      <c r="AF366" s="1054">
        <f>IF(G366&gt;0,ROUND((P366/G366),3),0)</f>
        <v>0.373</v>
      </c>
      <c r="AG366" s="1055">
        <f>IF(G366&gt;0,ROUND((S366/G366),3),0)</f>
        <v>0</v>
      </c>
    </row>
    <row r="367" spans="2:33" s="374" customFormat="1" ht="12" outlineLevel="1">
      <c r="B367" s="448"/>
      <c r="C367" s="559"/>
      <c r="D367" s="560" t="s">
        <v>449</v>
      </c>
      <c r="E367" s="469" t="s">
        <v>451</v>
      </c>
      <c r="F367" s="451" t="s">
        <v>42</v>
      </c>
      <c r="G367" s="243">
        <f>H367+I367</f>
        <v>20</v>
      </c>
      <c r="H367" s="244"/>
      <c r="I367" s="377">
        <v>20</v>
      </c>
      <c r="J367" s="243">
        <f>K367+L367</f>
        <v>0</v>
      </c>
      <c r="K367" s="244"/>
      <c r="L367" s="377"/>
      <c r="M367" s="243">
        <f>N367+O367</f>
        <v>32</v>
      </c>
      <c r="N367" s="244"/>
      <c r="O367" s="377">
        <v>32</v>
      </c>
      <c r="P367" s="243">
        <f>Q367+R367</f>
        <v>32</v>
      </c>
      <c r="Q367" s="244"/>
      <c r="R367" s="377">
        <v>32</v>
      </c>
      <c r="S367" s="243">
        <f>T367+U367</f>
        <v>0</v>
      </c>
      <c r="T367" s="244"/>
      <c r="U367" s="245"/>
      <c r="V367" s="1217" t="s">
        <v>35</v>
      </c>
      <c r="W367" s="1218" t="s">
        <v>35</v>
      </c>
      <c r="X367" s="1218" t="s">
        <v>35</v>
      </c>
      <c r="Y367" s="1219" t="s">
        <v>35</v>
      </c>
      <c r="Z367" s="1042" t="s">
        <v>35</v>
      </c>
      <c r="AA367" s="1043" t="s">
        <v>35</v>
      </c>
      <c r="AB367" s="1043" t="s">
        <v>35</v>
      </c>
      <c r="AC367" s="1044" t="s">
        <v>35</v>
      </c>
      <c r="AD367" s="1042" t="s">
        <v>35</v>
      </c>
      <c r="AE367" s="1043" t="s">
        <v>35</v>
      </c>
      <c r="AF367" s="1043" t="s">
        <v>35</v>
      </c>
      <c r="AG367" s="1044" t="s">
        <v>35</v>
      </c>
    </row>
    <row r="368" spans="2:33" s="374" customFormat="1" ht="12.75" outlineLevel="1" thickBot="1">
      <c r="B368" s="452"/>
      <c r="C368" s="561"/>
      <c r="D368" s="562" t="s">
        <v>449</v>
      </c>
      <c r="E368" s="472" t="s">
        <v>452</v>
      </c>
      <c r="F368" s="455" t="s">
        <v>122</v>
      </c>
      <c r="G368" s="250">
        <f>IF(I368+H368&gt;0,AVERAGE(H368:I368),0)</f>
        <v>1500</v>
      </c>
      <c r="H368" s="251"/>
      <c r="I368" s="391">
        <v>1500</v>
      </c>
      <c r="J368" s="250">
        <f>IF(L368+K368&gt;0,AVERAGE(K368:L368),0)</f>
        <v>0</v>
      </c>
      <c r="K368" s="251"/>
      <c r="L368" s="391"/>
      <c r="M368" s="250">
        <f>IF(O368+N368&gt;0,AVERAGE(N368:O368),0)</f>
        <v>350</v>
      </c>
      <c r="N368" s="251"/>
      <c r="O368" s="391">
        <v>350</v>
      </c>
      <c r="P368" s="250">
        <f>IF(R368+Q368&gt;0,AVERAGE(Q368:R368),0)</f>
        <v>350</v>
      </c>
      <c r="Q368" s="251"/>
      <c r="R368" s="391">
        <v>350</v>
      </c>
      <c r="S368" s="250">
        <f>IF(U368+T368&gt;0,AVERAGE(T368:U368),0)</f>
        <v>0</v>
      </c>
      <c r="T368" s="251"/>
      <c r="U368" s="252"/>
      <c r="V368" s="1220" t="s">
        <v>35</v>
      </c>
      <c r="W368" s="1221" t="s">
        <v>35</v>
      </c>
      <c r="X368" s="1221" t="s">
        <v>35</v>
      </c>
      <c r="Y368" s="1222" t="s">
        <v>35</v>
      </c>
      <c r="Z368" s="1049" t="s">
        <v>35</v>
      </c>
      <c r="AA368" s="1050" t="s">
        <v>35</v>
      </c>
      <c r="AB368" s="1050" t="s">
        <v>35</v>
      </c>
      <c r="AC368" s="1051" t="s">
        <v>35</v>
      </c>
      <c r="AD368" s="1049" t="s">
        <v>35</v>
      </c>
      <c r="AE368" s="1050" t="s">
        <v>35</v>
      </c>
      <c r="AF368" s="1050" t="s">
        <v>35</v>
      </c>
      <c r="AG368" s="1051" t="s">
        <v>35</v>
      </c>
    </row>
    <row r="369" spans="2:33" s="23" customFormat="1" ht="27" outlineLevel="1" thickBot="1" thickTop="1">
      <c r="B369" s="563" t="s">
        <v>453</v>
      </c>
      <c r="C369" s="564">
        <v>2282</v>
      </c>
      <c r="D369" s="565"/>
      <c r="E369" s="479" t="s">
        <v>249</v>
      </c>
      <c r="F369" s="477" t="s">
        <v>79</v>
      </c>
      <c r="G369" s="360">
        <f>H369+I369</f>
        <v>0</v>
      </c>
      <c r="H369" s="361"/>
      <c r="I369" s="438"/>
      <c r="J369" s="360">
        <f>K369+L369</f>
        <v>0</v>
      </c>
      <c r="K369" s="361"/>
      <c r="L369" s="438"/>
      <c r="M369" s="360">
        <f>N369+O369</f>
        <v>0</v>
      </c>
      <c r="N369" s="361"/>
      <c r="O369" s="438"/>
      <c r="P369" s="360">
        <f>Q369+R369</f>
        <v>0</v>
      </c>
      <c r="Q369" s="361"/>
      <c r="R369" s="438"/>
      <c r="S369" s="360">
        <f>T369+U369</f>
        <v>0</v>
      </c>
      <c r="T369" s="361"/>
      <c r="U369" s="362"/>
      <c r="V369" s="1247" t="s">
        <v>35</v>
      </c>
      <c r="W369" s="1248" t="s">
        <v>35</v>
      </c>
      <c r="X369" s="1248" t="s">
        <v>35</v>
      </c>
      <c r="Y369" s="1249" t="s">
        <v>35</v>
      </c>
      <c r="Z369" s="1077">
        <f>J369-G369</f>
        <v>0</v>
      </c>
      <c r="AA369" s="1036">
        <f>M369-G369</f>
        <v>0</v>
      </c>
      <c r="AB369" s="1036">
        <f>P369-G369</f>
        <v>0</v>
      </c>
      <c r="AC369" s="1078">
        <f>S369-G369</f>
        <v>0</v>
      </c>
      <c r="AD369" s="1079">
        <f>IF(G369&gt;0,ROUND((J369/G369),3),0)</f>
        <v>0</v>
      </c>
      <c r="AE369" s="1080">
        <f>IF(G369&gt;0,ROUND((M369/G369),3),0)</f>
        <v>0</v>
      </c>
      <c r="AF369" s="1080">
        <f>IF(G369&gt;0,ROUND((P369/G369),3),0)</f>
        <v>0</v>
      </c>
      <c r="AG369" s="1081">
        <f>IF(G369&gt;0,ROUND((S369/G369),3),0)</f>
        <v>0</v>
      </c>
    </row>
    <row r="370" spans="1:33" s="110" customFormat="1" ht="19.5" thickBot="1">
      <c r="A370" s="182"/>
      <c r="B370" s="212" t="s">
        <v>454</v>
      </c>
      <c r="C370" s="363" t="s">
        <v>455</v>
      </c>
      <c r="D370" s="213"/>
      <c r="E370" s="364" t="s">
        <v>456</v>
      </c>
      <c r="F370" s="226" t="s">
        <v>79</v>
      </c>
      <c r="G370" s="566">
        <f aca="true" t="shared" si="87" ref="G370:U370">G371+G376</f>
        <v>82.2</v>
      </c>
      <c r="H370" s="567">
        <f t="shared" si="87"/>
        <v>0</v>
      </c>
      <c r="I370" s="568">
        <f t="shared" si="87"/>
        <v>82.2</v>
      </c>
      <c r="J370" s="566">
        <f t="shared" si="87"/>
        <v>0</v>
      </c>
      <c r="K370" s="567">
        <f t="shared" si="87"/>
        <v>0</v>
      </c>
      <c r="L370" s="568">
        <f t="shared" si="87"/>
        <v>0</v>
      </c>
      <c r="M370" s="566">
        <f t="shared" si="87"/>
        <v>0</v>
      </c>
      <c r="N370" s="567">
        <f t="shared" si="87"/>
        <v>0</v>
      </c>
      <c r="O370" s="568">
        <f t="shared" si="87"/>
        <v>0</v>
      </c>
      <c r="P370" s="566">
        <f t="shared" si="87"/>
        <v>0</v>
      </c>
      <c r="Q370" s="567">
        <f t="shared" si="87"/>
        <v>0</v>
      </c>
      <c r="R370" s="568">
        <f t="shared" si="87"/>
        <v>0</v>
      </c>
      <c r="S370" s="566">
        <f t="shared" si="87"/>
        <v>0</v>
      </c>
      <c r="T370" s="567">
        <f t="shared" si="87"/>
        <v>0</v>
      </c>
      <c r="U370" s="594">
        <f t="shared" si="87"/>
        <v>0</v>
      </c>
      <c r="V370" s="1212" t="s">
        <v>35</v>
      </c>
      <c r="W370" s="1197" t="s">
        <v>35</v>
      </c>
      <c r="X370" s="1197" t="s">
        <v>35</v>
      </c>
      <c r="Y370" s="1213" t="s">
        <v>35</v>
      </c>
      <c r="Z370" s="951">
        <f>J370-G370</f>
        <v>-82.2</v>
      </c>
      <c r="AA370" s="952">
        <f>M370-G370</f>
        <v>-82.2</v>
      </c>
      <c r="AB370" s="952">
        <f>P370-G370</f>
        <v>-82.2</v>
      </c>
      <c r="AC370" s="953">
        <f>S370-G370</f>
        <v>-82.2</v>
      </c>
      <c r="AD370" s="954">
        <f>IF(G370&gt;0,ROUND((J370/G370),3),0)</f>
        <v>0</v>
      </c>
      <c r="AE370" s="955">
        <f>IF(G370&gt;0,ROUND((M370/G370),3),0)</f>
        <v>0</v>
      </c>
      <c r="AF370" s="955">
        <f>IF(G370&gt;0,ROUND((P370/G370),3),0)</f>
        <v>0</v>
      </c>
      <c r="AG370" s="956">
        <f>IF(G370&gt;0,ROUND((S370/G370),3),0)</f>
        <v>0</v>
      </c>
    </row>
    <row r="371" spans="1:33" s="201" customFormat="1" ht="19.5" outlineLevel="1" thickBot="1">
      <c r="A371" s="192"/>
      <c r="B371" s="569" t="s">
        <v>457</v>
      </c>
      <c r="C371" s="570">
        <v>2720</v>
      </c>
      <c r="D371" s="483"/>
      <c r="E371" s="571" t="s">
        <v>458</v>
      </c>
      <c r="F371" s="482" t="s">
        <v>79</v>
      </c>
      <c r="G371" s="485">
        <f aca="true" t="shared" si="88" ref="G371:U371">G372+G375</f>
        <v>0</v>
      </c>
      <c r="H371" s="572">
        <f t="shared" si="88"/>
        <v>0</v>
      </c>
      <c r="I371" s="573">
        <f t="shared" si="88"/>
        <v>0</v>
      </c>
      <c r="J371" s="485">
        <f t="shared" si="88"/>
        <v>0</v>
      </c>
      <c r="K371" s="572">
        <f t="shared" si="88"/>
        <v>0</v>
      </c>
      <c r="L371" s="573">
        <f t="shared" si="88"/>
        <v>0</v>
      </c>
      <c r="M371" s="485">
        <f t="shared" si="88"/>
        <v>0</v>
      </c>
      <c r="N371" s="572">
        <f t="shared" si="88"/>
        <v>0</v>
      </c>
      <c r="O371" s="573">
        <f t="shared" si="88"/>
        <v>0</v>
      </c>
      <c r="P371" s="485">
        <f t="shared" si="88"/>
        <v>0</v>
      </c>
      <c r="Q371" s="572">
        <f t="shared" si="88"/>
        <v>0</v>
      </c>
      <c r="R371" s="573">
        <f t="shared" si="88"/>
        <v>0</v>
      </c>
      <c r="S371" s="485">
        <f t="shared" si="88"/>
        <v>0</v>
      </c>
      <c r="T371" s="572">
        <f t="shared" si="88"/>
        <v>0</v>
      </c>
      <c r="U371" s="588">
        <f t="shared" si="88"/>
        <v>0</v>
      </c>
      <c r="V371" s="1250" t="s">
        <v>35</v>
      </c>
      <c r="W371" s="1251" t="s">
        <v>35</v>
      </c>
      <c r="X371" s="1251" t="s">
        <v>35</v>
      </c>
      <c r="Y371" s="1252" t="s">
        <v>35</v>
      </c>
      <c r="Z371" s="1122">
        <f>J371-G371</f>
        <v>0</v>
      </c>
      <c r="AA371" s="1123">
        <f>M371-G371</f>
        <v>0</v>
      </c>
      <c r="AB371" s="1123">
        <f>P371-G371</f>
        <v>0</v>
      </c>
      <c r="AC371" s="1124">
        <f>S371-G371</f>
        <v>0</v>
      </c>
      <c r="AD371" s="1125">
        <f>IF(G371&gt;0,ROUND((J371/G371),3),0)</f>
        <v>0</v>
      </c>
      <c r="AE371" s="1126">
        <f>IF(G371&gt;0,ROUND((M371/G371),3),0)</f>
        <v>0</v>
      </c>
      <c r="AF371" s="1126">
        <f>IF(G371&gt;0,ROUND((P371/G371),3),0)</f>
        <v>0</v>
      </c>
      <c r="AG371" s="1127">
        <f>IF(G371&gt;0,ROUND((S371/G371),3),0)</f>
        <v>0</v>
      </c>
    </row>
    <row r="372" spans="1:33" s="23" customFormat="1" ht="18.75" outlineLevel="1">
      <c r="A372" s="136"/>
      <c r="B372" s="574" t="s">
        <v>459</v>
      </c>
      <c r="C372" s="477">
        <v>2720</v>
      </c>
      <c r="D372" s="575"/>
      <c r="E372" s="359" t="s">
        <v>460</v>
      </c>
      <c r="F372" s="477" t="s">
        <v>79</v>
      </c>
      <c r="G372" s="576">
        <f>H372+I372</f>
        <v>0</v>
      </c>
      <c r="H372" s="577"/>
      <c r="I372" s="578"/>
      <c r="J372" s="576">
        <f>K372+L372</f>
        <v>0</v>
      </c>
      <c r="K372" s="577"/>
      <c r="L372" s="578"/>
      <c r="M372" s="576">
        <f>N372+O372</f>
        <v>0</v>
      </c>
      <c r="N372" s="577"/>
      <c r="O372" s="578"/>
      <c r="P372" s="576">
        <f>Q372+R372</f>
        <v>0</v>
      </c>
      <c r="Q372" s="577"/>
      <c r="R372" s="578"/>
      <c r="S372" s="576">
        <f>T372+U372</f>
        <v>0</v>
      </c>
      <c r="T372" s="577"/>
      <c r="U372" s="681"/>
      <c r="V372" s="1223" t="s">
        <v>35</v>
      </c>
      <c r="W372" s="1224" t="s">
        <v>35</v>
      </c>
      <c r="X372" s="1224" t="s">
        <v>35</v>
      </c>
      <c r="Y372" s="1225" t="s">
        <v>35</v>
      </c>
      <c r="Z372" s="395">
        <f>J372-G372</f>
        <v>0</v>
      </c>
      <c r="AA372" s="235">
        <f>M372-G372</f>
        <v>0</v>
      </c>
      <c r="AB372" s="235">
        <f>P372-G372</f>
        <v>0</v>
      </c>
      <c r="AC372" s="1052">
        <f>S372-G372</f>
        <v>0</v>
      </c>
      <c r="AD372" s="1053">
        <f>IF(G372&gt;0,ROUND((J372/G372),3),0)</f>
        <v>0</v>
      </c>
      <c r="AE372" s="1054">
        <f>IF(G372&gt;0,ROUND((M372/G372),3),0)</f>
        <v>0</v>
      </c>
      <c r="AF372" s="1054">
        <f>IF(G372&gt;0,ROUND((P372/G372),3),0)</f>
        <v>0</v>
      </c>
      <c r="AG372" s="1055">
        <f>IF(G372&gt;0,ROUND((S372/G372),3),0)</f>
        <v>0</v>
      </c>
    </row>
    <row r="373" spans="2:33" s="374" customFormat="1" ht="15.75" customHeight="1" outlineLevel="1">
      <c r="B373" s="579"/>
      <c r="C373" s="451"/>
      <c r="D373" s="580"/>
      <c r="E373" s="242" t="s">
        <v>461</v>
      </c>
      <c r="F373" s="451" t="s">
        <v>42</v>
      </c>
      <c r="G373" s="243">
        <f>H373+I373</f>
        <v>0</v>
      </c>
      <c r="H373" s="244"/>
      <c r="I373" s="377"/>
      <c r="J373" s="243">
        <f>K373+L373</f>
        <v>0</v>
      </c>
      <c r="K373" s="244"/>
      <c r="L373" s="377"/>
      <c r="M373" s="243">
        <f>N373+O373</f>
        <v>0</v>
      </c>
      <c r="N373" s="244"/>
      <c r="O373" s="377"/>
      <c r="P373" s="243">
        <f>Q373+R373</f>
        <v>0</v>
      </c>
      <c r="Q373" s="244"/>
      <c r="R373" s="377"/>
      <c r="S373" s="243">
        <f>T373+U373</f>
        <v>0</v>
      </c>
      <c r="T373" s="244"/>
      <c r="U373" s="245"/>
      <c r="V373" s="1217" t="s">
        <v>35</v>
      </c>
      <c r="W373" s="1218" t="s">
        <v>35</v>
      </c>
      <c r="X373" s="1218" t="s">
        <v>35</v>
      </c>
      <c r="Y373" s="1219" t="s">
        <v>35</v>
      </c>
      <c r="Z373" s="1042" t="s">
        <v>35</v>
      </c>
      <c r="AA373" s="1043" t="s">
        <v>35</v>
      </c>
      <c r="AB373" s="1043" t="s">
        <v>35</v>
      </c>
      <c r="AC373" s="1044" t="s">
        <v>35</v>
      </c>
      <c r="AD373" s="1042" t="s">
        <v>35</v>
      </c>
      <c r="AE373" s="1043" t="s">
        <v>35</v>
      </c>
      <c r="AF373" s="1043" t="s">
        <v>35</v>
      </c>
      <c r="AG373" s="1044" t="s">
        <v>35</v>
      </c>
    </row>
    <row r="374" spans="2:33" s="374" customFormat="1" ht="12.75" outlineLevel="1" thickBot="1">
      <c r="B374" s="581"/>
      <c r="C374" s="582"/>
      <c r="D374" s="583"/>
      <c r="E374" s="584" t="s">
        <v>462</v>
      </c>
      <c r="F374" s="585" t="s">
        <v>122</v>
      </c>
      <c r="G374" s="444">
        <f>IF(I374+H374&gt;0,AVERAGE(H374:I374),0)</f>
        <v>0</v>
      </c>
      <c r="H374" s="445"/>
      <c r="I374" s="446"/>
      <c r="J374" s="444">
        <f>IF(L374+K374&gt;0,AVERAGE(K374:L374),0)</f>
        <v>0</v>
      </c>
      <c r="K374" s="445"/>
      <c r="L374" s="446"/>
      <c r="M374" s="444">
        <f>IF(O374+N374&gt;0,AVERAGE(N374:O374),0)</f>
        <v>0</v>
      </c>
      <c r="N374" s="445"/>
      <c r="O374" s="446"/>
      <c r="P374" s="444">
        <f>IF(R374+Q374&gt;0,AVERAGE(Q374:R374),0)</f>
        <v>0</v>
      </c>
      <c r="Q374" s="445"/>
      <c r="R374" s="446"/>
      <c r="S374" s="444">
        <f>IF(U374+T374&gt;0,AVERAGE(T374:U374),0)</f>
        <v>0</v>
      </c>
      <c r="T374" s="445"/>
      <c r="U374" s="993"/>
      <c r="V374" s="1220" t="s">
        <v>35</v>
      </c>
      <c r="W374" s="1221" t="s">
        <v>35</v>
      </c>
      <c r="X374" s="1221" t="s">
        <v>35</v>
      </c>
      <c r="Y374" s="1222" t="s">
        <v>35</v>
      </c>
      <c r="Z374" s="1049" t="s">
        <v>35</v>
      </c>
      <c r="AA374" s="1050" t="s">
        <v>35</v>
      </c>
      <c r="AB374" s="1050" t="s">
        <v>35</v>
      </c>
      <c r="AC374" s="1051" t="s">
        <v>35</v>
      </c>
      <c r="AD374" s="1049" t="s">
        <v>35</v>
      </c>
      <c r="AE374" s="1050" t="s">
        <v>35</v>
      </c>
      <c r="AF374" s="1050" t="s">
        <v>35</v>
      </c>
      <c r="AG374" s="1051" t="s">
        <v>35</v>
      </c>
    </row>
    <row r="375" spans="2:33" s="23" customFormat="1" ht="27" outlineLevel="1" thickBot="1" thickTop="1">
      <c r="B375" s="586" t="s">
        <v>463</v>
      </c>
      <c r="C375" s="477">
        <v>2720</v>
      </c>
      <c r="D375" s="478"/>
      <c r="E375" s="479" t="s">
        <v>249</v>
      </c>
      <c r="F375" s="477" t="s">
        <v>79</v>
      </c>
      <c r="G375" s="360">
        <f>H375+I375</f>
        <v>0</v>
      </c>
      <c r="H375" s="361"/>
      <c r="I375" s="438"/>
      <c r="J375" s="360">
        <f>K375+L375</f>
        <v>0</v>
      </c>
      <c r="K375" s="361"/>
      <c r="L375" s="438"/>
      <c r="M375" s="360">
        <f>N375+O375</f>
        <v>0</v>
      </c>
      <c r="N375" s="361"/>
      <c r="O375" s="438"/>
      <c r="P375" s="360">
        <f>Q375+R375</f>
        <v>0</v>
      </c>
      <c r="Q375" s="361"/>
      <c r="R375" s="438"/>
      <c r="S375" s="360">
        <f>T375+U375</f>
        <v>0</v>
      </c>
      <c r="T375" s="361"/>
      <c r="U375" s="362"/>
      <c r="V375" s="1247" t="s">
        <v>35</v>
      </c>
      <c r="W375" s="1248" t="s">
        <v>35</v>
      </c>
      <c r="X375" s="1248" t="s">
        <v>35</v>
      </c>
      <c r="Y375" s="1249" t="s">
        <v>35</v>
      </c>
      <c r="Z375" s="1077">
        <f aca="true" t="shared" si="89" ref="Z375:Z380">J375-G375</f>
        <v>0</v>
      </c>
      <c r="AA375" s="1036">
        <f aca="true" t="shared" si="90" ref="AA375:AA380">M375-G375</f>
        <v>0</v>
      </c>
      <c r="AB375" s="1036">
        <f aca="true" t="shared" si="91" ref="AB375:AB380">P375-G375</f>
        <v>0</v>
      </c>
      <c r="AC375" s="1078">
        <f aca="true" t="shared" si="92" ref="AC375:AC381">S375-G375</f>
        <v>0</v>
      </c>
      <c r="AD375" s="1079">
        <f aca="true" t="shared" si="93" ref="AD375:AD380">IF(G375&gt;0,ROUND((J375/G375),3),0)</f>
        <v>0</v>
      </c>
      <c r="AE375" s="1080">
        <f aca="true" t="shared" si="94" ref="AE375:AE380">IF(G375&gt;0,ROUND((M375/G375),3),0)</f>
        <v>0</v>
      </c>
      <c r="AF375" s="1080">
        <f aca="true" t="shared" si="95" ref="AF375:AF380">IF(G375&gt;0,ROUND((P375/G375),3),0)</f>
        <v>0</v>
      </c>
      <c r="AG375" s="1081">
        <f aca="true" t="shared" si="96" ref="AG375:AG381">IF(G375&gt;0,ROUND((S375/G375),3),0)</f>
        <v>0</v>
      </c>
    </row>
    <row r="376" spans="1:33" s="201" customFormat="1" ht="19.5" outlineLevel="1" thickBot="1">
      <c r="A376" s="192"/>
      <c r="B376" s="569" t="s">
        <v>464</v>
      </c>
      <c r="C376" s="570" t="s">
        <v>465</v>
      </c>
      <c r="D376" s="483"/>
      <c r="E376" s="571" t="s">
        <v>466</v>
      </c>
      <c r="F376" s="482" t="s">
        <v>79</v>
      </c>
      <c r="G376" s="485">
        <f aca="true" t="shared" si="97" ref="G376:U376">G377+G378+G379+G380</f>
        <v>82.2</v>
      </c>
      <c r="H376" s="587">
        <f t="shared" si="97"/>
        <v>0</v>
      </c>
      <c r="I376" s="588">
        <f t="shared" si="97"/>
        <v>82.2</v>
      </c>
      <c r="J376" s="485">
        <f t="shared" si="97"/>
        <v>0</v>
      </c>
      <c r="K376" s="587">
        <f t="shared" si="97"/>
        <v>0</v>
      </c>
      <c r="L376" s="588">
        <f t="shared" si="97"/>
        <v>0</v>
      </c>
      <c r="M376" s="485">
        <f t="shared" si="97"/>
        <v>0</v>
      </c>
      <c r="N376" s="587">
        <f t="shared" si="97"/>
        <v>0</v>
      </c>
      <c r="O376" s="588">
        <f t="shared" si="97"/>
        <v>0</v>
      </c>
      <c r="P376" s="485">
        <f t="shared" si="97"/>
        <v>0</v>
      </c>
      <c r="Q376" s="587">
        <f t="shared" si="97"/>
        <v>0</v>
      </c>
      <c r="R376" s="573">
        <f t="shared" si="97"/>
        <v>0</v>
      </c>
      <c r="S376" s="485">
        <f t="shared" si="97"/>
        <v>0</v>
      </c>
      <c r="T376" s="587">
        <f t="shared" si="97"/>
        <v>0</v>
      </c>
      <c r="U376" s="588">
        <f t="shared" si="97"/>
        <v>0</v>
      </c>
      <c r="V376" s="1250" t="s">
        <v>35</v>
      </c>
      <c r="W376" s="1251" t="s">
        <v>35</v>
      </c>
      <c r="X376" s="1251" t="s">
        <v>35</v>
      </c>
      <c r="Y376" s="1252" t="s">
        <v>35</v>
      </c>
      <c r="Z376" s="1122">
        <f t="shared" si="89"/>
        <v>-82.2</v>
      </c>
      <c r="AA376" s="1123">
        <f t="shared" si="90"/>
        <v>-82.2</v>
      </c>
      <c r="AB376" s="1123">
        <f t="shared" si="91"/>
        <v>-82.2</v>
      </c>
      <c r="AC376" s="1124">
        <f t="shared" si="92"/>
        <v>-82.2</v>
      </c>
      <c r="AD376" s="1125">
        <f t="shared" si="93"/>
        <v>0</v>
      </c>
      <c r="AE376" s="1126">
        <f t="shared" si="94"/>
        <v>0</v>
      </c>
      <c r="AF376" s="1126">
        <f t="shared" si="95"/>
        <v>0</v>
      </c>
      <c r="AG376" s="1127">
        <f t="shared" si="96"/>
        <v>0</v>
      </c>
    </row>
    <row r="377" spans="2:33" s="23" customFormat="1" ht="17.25" customHeight="1" outlineLevel="1" thickBot="1">
      <c r="B377" s="474" t="s">
        <v>467</v>
      </c>
      <c r="C377" s="327">
        <v>2730</v>
      </c>
      <c r="D377" s="328" t="s">
        <v>468</v>
      </c>
      <c r="E377" s="274" t="s">
        <v>469</v>
      </c>
      <c r="F377" s="327" t="s">
        <v>79</v>
      </c>
      <c r="G377" s="234">
        <f>H377+I377</f>
        <v>82.2</v>
      </c>
      <c r="H377" s="456"/>
      <c r="I377" s="589">
        <v>82.2</v>
      </c>
      <c r="J377" s="234">
        <f>K377+L377</f>
        <v>0</v>
      </c>
      <c r="K377" s="456"/>
      <c r="L377" s="589"/>
      <c r="M377" s="234">
        <f>N377+O377</f>
        <v>0</v>
      </c>
      <c r="N377" s="456"/>
      <c r="O377" s="589"/>
      <c r="P377" s="234">
        <f>Q377+R377</f>
        <v>0</v>
      </c>
      <c r="Q377" s="456"/>
      <c r="R377" s="457"/>
      <c r="S377" s="234">
        <f>T377+U377</f>
        <v>0</v>
      </c>
      <c r="T377" s="456"/>
      <c r="U377" s="589"/>
      <c r="V377" s="1256" t="s">
        <v>35</v>
      </c>
      <c r="W377" s="1257" t="s">
        <v>35</v>
      </c>
      <c r="X377" s="1257" t="s">
        <v>35</v>
      </c>
      <c r="Y377" s="1258" t="s">
        <v>35</v>
      </c>
      <c r="Z377" s="1131">
        <f t="shared" si="89"/>
        <v>-82.2</v>
      </c>
      <c r="AA377" s="1034">
        <f t="shared" si="90"/>
        <v>-82.2</v>
      </c>
      <c r="AB377" s="1034">
        <f t="shared" si="91"/>
        <v>-82.2</v>
      </c>
      <c r="AC377" s="1132">
        <f t="shared" si="92"/>
        <v>-82.2</v>
      </c>
      <c r="AD377" s="1133">
        <f t="shared" si="93"/>
        <v>0</v>
      </c>
      <c r="AE377" s="1134">
        <f t="shared" si="94"/>
        <v>0</v>
      </c>
      <c r="AF377" s="1134">
        <f t="shared" si="95"/>
        <v>0</v>
      </c>
      <c r="AG377" s="1135">
        <f t="shared" si="96"/>
        <v>0</v>
      </c>
    </row>
    <row r="378" spans="1:33" s="23" customFormat="1" ht="17.25" outlineLevel="1" thickBot="1" thickTop="1">
      <c r="A378" s="57"/>
      <c r="B378" s="474" t="s">
        <v>470</v>
      </c>
      <c r="C378" s="428">
        <v>2730</v>
      </c>
      <c r="D378" s="590" t="s">
        <v>335</v>
      </c>
      <c r="E378" s="335" t="s">
        <v>471</v>
      </c>
      <c r="F378" s="428" t="s">
        <v>79</v>
      </c>
      <c r="G378" s="360">
        <f>H378+I378</f>
        <v>0</v>
      </c>
      <c r="H378" s="361"/>
      <c r="I378" s="362"/>
      <c r="J378" s="360">
        <f>K378+L378</f>
        <v>0</v>
      </c>
      <c r="K378" s="361"/>
      <c r="L378" s="362"/>
      <c r="M378" s="360">
        <f>N378+O378</f>
        <v>0</v>
      </c>
      <c r="N378" s="361"/>
      <c r="O378" s="362"/>
      <c r="P378" s="360">
        <f>Q378+R378</f>
        <v>0</v>
      </c>
      <c r="Q378" s="361"/>
      <c r="R378" s="438"/>
      <c r="S378" s="360">
        <f>T378+U378</f>
        <v>0</v>
      </c>
      <c r="T378" s="361"/>
      <c r="U378" s="362"/>
      <c r="V378" s="1226" t="s">
        <v>35</v>
      </c>
      <c r="W378" s="1227" t="s">
        <v>35</v>
      </c>
      <c r="X378" s="1227" t="s">
        <v>35</v>
      </c>
      <c r="Y378" s="1228" t="s">
        <v>35</v>
      </c>
      <c r="Z378" s="1033">
        <f t="shared" si="89"/>
        <v>0</v>
      </c>
      <c r="AA378" s="984">
        <f t="shared" si="90"/>
        <v>0</v>
      </c>
      <c r="AB378" s="984">
        <f t="shared" si="91"/>
        <v>0</v>
      </c>
      <c r="AC378" s="1045">
        <f t="shared" si="92"/>
        <v>0</v>
      </c>
      <c r="AD378" s="1046">
        <f t="shared" si="93"/>
        <v>0</v>
      </c>
      <c r="AE378" s="1047">
        <f t="shared" si="94"/>
        <v>0</v>
      </c>
      <c r="AF378" s="1047">
        <f t="shared" si="95"/>
        <v>0</v>
      </c>
      <c r="AG378" s="1048">
        <f t="shared" si="96"/>
        <v>0</v>
      </c>
    </row>
    <row r="379" spans="2:33" s="23" customFormat="1" ht="14.25" outlineLevel="1" thickBot="1" thickTop="1">
      <c r="B379" s="474" t="s">
        <v>472</v>
      </c>
      <c r="C379" s="369">
        <v>2730</v>
      </c>
      <c r="D379" s="591"/>
      <c r="E379" s="368" t="s">
        <v>473</v>
      </c>
      <c r="F379" s="369" t="s">
        <v>79</v>
      </c>
      <c r="G379" s="360">
        <f>H379+I379</f>
        <v>0</v>
      </c>
      <c r="H379" s="361"/>
      <c r="I379" s="362"/>
      <c r="J379" s="360">
        <f>K379+L379</f>
        <v>0</v>
      </c>
      <c r="K379" s="361"/>
      <c r="L379" s="362"/>
      <c r="M379" s="360">
        <f>N379+O379</f>
        <v>0</v>
      </c>
      <c r="N379" s="361"/>
      <c r="O379" s="362"/>
      <c r="P379" s="360">
        <f>Q379+R379</f>
        <v>0</v>
      </c>
      <c r="Q379" s="361"/>
      <c r="R379" s="438"/>
      <c r="S379" s="360">
        <f>T379+U379</f>
        <v>0</v>
      </c>
      <c r="T379" s="361"/>
      <c r="U379" s="362"/>
      <c r="V379" s="1223" t="s">
        <v>35</v>
      </c>
      <c r="W379" s="1224" t="s">
        <v>35</v>
      </c>
      <c r="X379" s="1224" t="s">
        <v>35</v>
      </c>
      <c r="Y379" s="1225" t="s">
        <v>35</v>
      </c>
      <c r="Z379" s="395">
        <f t="shared" si="89"/>
        <v>0</v>
      </c>
      <c r="AA379" s="235">
        <f t="shared" si="90"/>
        <v>0</v>
      </c>
      <c r="AB379" s="235">
        <f t="shared" si="91"/>
        <v>0</v>
      </c>
      <c r="AC379" s="1052">
        <f t="shared" si="92"/>
        <v>0</v>
      </c>
      <c r="AD379" s="1053">
        <f t="shared" si="93"/>
        <v>0</v>
      </c>
      <c r="AE379" s="1054">
        <f t="shared" si="94"/>
        <v>0</v>
      </c>
      <c r="AF379" s="1054">
        <f t="shared" si="95"/>
        <v>0</v>
      </c>
      <c r="AG379" s="1055">
        <f t="shared" si="96"/>
        <v>0</v>
      </c>
    </row>
    <row r="380" spans="2:33" s="23" customFormat="1" ht="27" outlineLevel="1" thickBot="1" thickTop="1">
      <c r="B380" s="476" t="s">
        <v>474</v>
      </c>
      <c r="C380" s="477">
        <v>2730</v>
      </c>
      <c r="D380" s="478"/>
      <c r="E380" s="479" t="s">
        <v>249</v>
      </c>
      <c r="F380" s="477" t="s">
        <v>79</v>
      </c>
      <c r="G380" s="360">
        <f>H380+I380</f>
        <v>0</v>
      </c>
      <c r="H380" s="361"/>
      <c r="I380" s="362"/>
      <c r="J380" s="360">
        <f>K380+L380</f>
        <v>0</v>
      </c>
      <c r="K380" s="361"/>
      <c r="L380" s="362"/>
      <c r="M380" s="360">
        <f>N380+O380</f>
        <v>0</v>
      </c>
      <c r="N380" s="361"/>
      <c r="O380" s="362"/>
      <c r="P380" s="360">
        <f>Q380+R380</f>
        <v>0</v>
      </c>
      <c r="Q380" s="361"/>
      <c r="R380" s="438"/>
      <c r="S380" s="360">
        <f>T380+U380</f>
        <v>0</v>
      </c>
      <c r="T380" s="361"/>
      <c r="U380" s="362"/>
      <c r="V380" s="1247" t="s">
        <v>35</v>
      </c>
      <c r="W380" s="1248" t="s">
        <v>35</v>
      </c>
      <c r="X380" s="1248" t="s">
        <v>35</v>
      </c>
      <c r="Y380" s="1249" t="s">
        <v>35</v>
      </c>
      <c r="Z380" s="1077">
        <f t="shared" si="89"/>
        <v>0</v>
      </c>
      <c r="AA380" s="1036">
        <f t="shared" si="90"/>
        <v>0</v>
      </c>
      <c r="AB380" s="1036">
        <f t="shared" si="91"/>
        <v>0</v>
      </c>
      <c r="AC380" s="1078">
        <f t="shared" si="92"/>
        <v>0</v>
      </c>
      <c r="AD380" s="1079">
        <f t="shared" si="93"/>
        <v>0</v>
      </c>
      <c r="AE380" s="1080">
        <f t="shared" si="94"/>
        <v>0</v>
      </c>
      <c r="AF380" s="1080">
        <f t="shared" si="95"/>
        <v>0</v>
      </c>
      <c r="AG380" s="1081">
        <f t="shared" si="96"/>
        <v>0</v>
      </c>
    </row>
    <row r="381" spans="1:33" s="110" customFormat="1" ht="19.5" thickBot="1">
      <c r="A381" s="182"/>
      <c r="B381" s="480" t="s">
        <v>475</v>
      </c>
      <c r="C381" s="464" t="s">
        <v>476</v>
      </c>
      <c r="D381" s="592"/>
      <c r="E381" s="593" t="s">
        <v>477</v>
      </c>
      <c r="F381" s="226" t="s">
        <v>79</v>
      </c>
      <c r="G381" s="566">
        <f aca="true" t="shared" si="98" ref="G381:U381">G385+G383+G384+G382+G386+G387</f>
        <v>4.4</v>
      </c>
      <c r="H381" s="567">
        <f t="shared" si="98"/>
        <v>0</v>
      </c>
      <c r="I381" s="594">
        <f t="shared" si="98"/>
        <v>4.4</v>
      </c>
      <c r="J381" s="566">
        <f t="shared" si="98"/>
        <v>0.4</v>
      </c>
      <c r="K381" s="567">
        <f t="shared" si="98"/>
        <v>0</v>
      </c>
      <c r="L381" s="594">
        <f t="shared" si="98"/>
        <v>0.4</v>
      </c>
      <c r="M381" s="566">
        <f t="shared" si="98"/>
        <v>1.06</v>
      </c>
      <c r="N381" s="567">
        <f t="shared" si="98"/>
        <v>0</v>
      </c>
      <c r="O381" s="594">
        <f t="shared" si="98"/>
        <v>1.06</v>
      </c>
      <c r="P381" s="566">
        <f t="shared" si="98"/>
        <v>2.8</v>
      </c>
      <c r="Q381" s="567">
        <f t="shared" si="98"/>
        <v>0</v>
      </c>
      <c r="R381" s="568">
        <f t="shared" si="98"/>
        <v>2.8</v>
      </c>
      <c r="S381" s="566">
        <f t="shared" si="98"/>
        <v>0</v>
      </c>
      <c r="T381" s="567">
        <f t="shared" si="98"/>
        <v>0</v>
      </c>
      <c r="U381" s="594">
        <f t="shared" si="98"/>
        <v>0</v>
      </c>
      <c r="V381" s="1212" t="s">
        <v>35</v>
      </c>
      <c r="W381" s="1197" t="s">
        <v>35</v>
      </c>
      <c r="X381" s="1197" t="s">
        <v>35</v>
      </c>
      <c r="Y381" s="1213" t="s">
        <v>35</v>
      </c>
      <c r="Z381" s="951">
        <f aca="true" t="shared" si="99" ref="Z381:Z388">J381-G381</f>
        <v>-4</v>
      </c>
      <c r="AA381" s="952">
        <f aca="true" t="shared" si="100" ref="AA381:AA388">M381-G381</f>
        <v>-3.3400000000000003</v>
      </c>
      <c r="AB381" s="952">
        <f aca="true" t="shared" si="101" ref="AB381:AB388">P381-G381</f>
        <v>-1.6000000000000005</v>
      </c>
      <c r="AC381" s="953">
        <f t="shared" si="92"/>
        <v>-4.4</v>
      </c>
      <c r="AD381" s="954">
        <f aca="true" t="shared" si="102" ref="AD381:AD388">IF(G381&gt;0,ROUND((J381/G381),3),0)</f>
        <v>0.091</v>
      </c>
      <c r="AE381" s="955">
        <f aca="true" t="shared" si="103" ref="AE381:AE388">IF(G381&gt;0,ROUND((M381/G381),3),0)</f>
        <v>0.241</v>
      </c>
      <c r="AF381" s="955">
        <f aca="true" t="shared" si="104" ref="AF381:AF388">IF(G381&gt;0,ROUND((P381/G381),3),0)</f>
        <v>0.636</v>
      </c>
      <c r="AG381" s="956">
        <f t="shared" si="96"/>
        <v>0</v>
      </c>
    </row>
    <row r="382" spans="1:33" s="23" customFormat="1" ht="16.5" outlineLevel="1" thickBot="1">
      <c r="A382" s="57"/>
      <c r="B382" s="595" t="s">
        <v>478</v>
      </c>
      <c r="C382" s="327">
        <v>2800</v>
      </c>
      <c r="D382" s="329" t="s">
        <v>117</v>
      </c>
      <c r="E382" s="596" t="s">
        <v>479</v>
      </c>
      <c r="F382" s="327" t="s">
        <v>79</v>
      </c>
      <c r="G382" s="234">
        <f aca="true" t="shared" si="105" ref="G382:G387">H382+I382</f>
        <v>2.5</v>
      </c>
      <c r="H382" s="456"/>
      <c r="I382" s="589">
        <v>2.5</v>
      </c>
      <c r="J382" s="234">
        <f aca="true" t="shared" si="106" ref="J382:J387">K382+L382</f>
        <v>0</v>
      </c>
      <c r="K382" s="456"/>
      <c r="L382" s="589"/>
      <c r="M382" s="234">
        <f aca="true" t="shared" si="107" ref="M382:M387">N382+O382</f>
        <v>0</v>
      </c>
      <c r="N382" s="456"/>
      <c r="O382" s="589"/>
      <c r="P382" s="234">
        <f aca="true" t="shared" si="108" ref="P382:P387">Q382+R382</f>
        <v>1.6</v>
      </c>
      <c r="Q382" s="456"/>
      <c r="R382" s="457">
        <v>1.6</v>
      </c>
      <c r="S382" s="234">
        <f aca="true" t="shared" si="109" ref="S382:S387">T382+U382</f>
        <v>0</v>
      </c>
      <c r="T382" s="456"/>
      <c r="U382" s="589"/>
      <c r="V382" s="1226" t="s">
        <v>35</v>
      </c>
      <c r="W382" s="1227" t="s">
        <v>35</v>
      </c>
      <c r="X382" s="1227" t="s">
        <v>35</v>
      </c>
      <c r="Y382" s="1228" t="s">
        <v>35</v>
      </c>
      <c r="Z382" s="1033">
        <f t="shared" si="99"/>
        <v>-2.5</v>
      </c>
      <c r="AA382" s="984">
        <f t="shared" si="100"/>
        <v>-2.5</v>
      </c>
      <c r="AB382" s="984">
        <f t="shared" si="101"/>
        <v>-0.8999999999999999</v>
      </c>
      <c r="AC382" s="1045">
        <f aca="true" t="shared" si="110" ref="AC382:AC388">S382-G382</f>
        <v>-2.5</v>
      </c>
      <c r="AD382" s="1046">
        <f t="shared" si="102"/>
        <v>0</v>
      </c>
      <c r="AE382" s="1047">
        <f t="shared" si="103"/>
        <v>0</v>
      </c>
      <c r="AF382" s="1047">
        <f t="shared" si="104"/>
        <v>0.64</v>
      </c>
      <c r="AG382" s="1048">
        <f aca="true" t="shared" si="111" ref="AG382:AG388">IF(G382&gt;0,ROUND((S382/G382),3),0)</f>
        <v>0</v>
      </c>
    </row>
    <row r="383" spans="1:33" s="23" customFormat="1" ht="17.25" outlineLevel="1" thickBot="1" thickTop="1">
      <c r="A383" s="57"/>
      <c r="B383" s="597" t="s">
        <v>480</v>
      </c>
      <c r="C383" s="598">
        <v>2800</v>
      </c>
      <c r="D383" s="599" t="s">
        <v>117</v>
      </c>
      <c r="E383" s="335" t="s">
        <v>481</v>
      </c>
      <c r="F383" s="327" t="s">
        <v>79</v>
      </c>
      <c r="G383" s="360">
        <f t="shared" si="105"/>
        <v>0</v>
      </c>
      <c r="H383" s="361"/>
      <c r="I383" s="362"/>
      <c r="J383" s="360">
        <f t="shared" si="106"/>
        <v>0</v>
      </c>
      <c r="K383" s="361"/>
      <c r="L383" s="362"/>
      <c r="M383" s="360">
        <f t="shared" si="107"/>
        <v>0</v>
      </c>
      <c r="N383" s="361"/>
      <c r="O383" s="362"/>
      <c r="P383" s="360">
        <f t="shared" si="108"/>
        <v>0</v>
      </c>
      <c r="Q383" s="361"/>
      <c r="R383" s="438"/>
      <c r="S383" s="360">
        <f t="shared" si="109"/>
        <v>0</v>
      </c>
      <c r="T383" s="361"/>
      <c r="U383" s="362"/>
      <c r="V383" s="1226" t="s">
        <v>35</v>
      </c>
      <c r="W383" s="1227" t="s">
        <v>35</v>
      </c>
      <c r="X383" s="1227" t="s">
        <v>35</v>
      </c>
      <c r="Y383" s="1228" t="s">
        <v>35</v>
      </c>
      <c r="Z383" s="1033">
        <f t="shared" si="99"/>
        <v>0</v>
      </c>
      <c r="AA383" s="984">
        <f t="shared" si="100"/>
        <v>0</v>
      </c>
      <c r="AB383" s="984">
        <f t="shared" si="101"/>
        <v>0</v>
      </c>
      <c r="AC383" s="1045">
        <f t="shared" si="110"/>
        <v>0</v>
      </c>
      <c r="AD383" s="1046">
        <f t="shared" si="102"/>
        <v>0</v>
      </c>
      <c r="AE383" s="1047">
        <f t="shared" si="103"/>
        <v>0</v>
      </c>
      <c r="AF383" s="1047">
        <f t="shared" si="104"/>
        <v>0</v>
      </c>
      <c r="AG383" s="1048">
        <f t="shared" si="111"/>
        <v>0</v>
      </c>
    </row>
    <row r="384" spans="1:33" s="23" customFormat="1" ht="17.25" outlineLevel="1" thickBot="1" thickTop="1">
      <c r="A384" s="57"/>
      <c r="B384" s="597" t="s">
        <v>482</v>
      </c>
      <c r="C384" s="598">
        <v>2800</v>
      </c>
      <c r="D384" s="599" t="s">
        <v>140</v>
      </c>
      <c r="E384" s="335" t="s">
        <v>483</v>
      </c>
      <c r="F384" s="327" t="s">
        <v>79</v>
      </c>
      <c r="G384" s="360">
        <f t="shared" si="105"/>
        <v>1.9</v>
      </c>
      <c r="H384" s="361"/>
      <c r="I384" s="362">
        <v>1.9</v>
      </c>
      <c r="J384" s="360">
        <f t="shared" si="106"/>
        <v>0.4</v>
      </c>
      <c r="K384" s="361"/>
      <c r="L384" s="362">
        <v>0.4</v>
      </c>
      <c r="M384" s="360">
        <f t="shared" si="107"/>
        <v>1.06</v>
      </c>
      <c r="N384" s="361"/>
      <c r="O384" s="362">
        <v>1.06</v>
      </c>
      <c r="P384" s="360">
        <f t="shared" si="108"/>
        <v>1.2</v>
      </c>
      <c r="Q384" s="361"/>
      <c r="R384" s="438">
        <v>1.2</v>
      </c>
      <c r="S384" s="360">
        <f t="shared" si="109"/>
        <v>0</v>
      </c>
      <c r="T384" s="361"/>
      <c r="U384" s="362"/>
      <c r="V384" s="1226" t="s">
        <v>35</v>
      </c>
      <c r="W384" s="1227" t="s">
        <v>35</v>
      </c>
      <c r="X384" s="1227" t="s">
        <v>35</v>
      </c>
      <c r="Y384" s="1228" t="s">
        <v>35</v>
      </c>
      <c r="Z384" s="1033">
        <f t="shared" si="99"/>
        <v>-1.5</v>
      </c>
      <c r="AA384" s="984">
        <f t="shared" si="100"/>
        <v>-0.8399999999999999</v>
      </c>
      <c r="AB384" s="984">
        <f t="shared" si="101"/>
        <v>-0.7</v>
      </c>
      <c r="AC384" s="1045">
        <f t="shared" si="110"/>
        <v>-1.9</v>
      </c>
      <c r="AD384" s="1046">
        <f t="shared" si="102"/>
        <v>0.211</v>
      </c>
      <c r="AE384" s="1047">
        <f t="shared" si="103"/>
        <v>0.558</v>
      </c>
      <c r="AF384" s="1047">
        <f t="shared" si="104"/>
        <v>0.632</v>
      </c>
      <c r="AG384" s="1048">
        <f t="shared" si="111"/>
        <v>0</v>
      </c>
    </row>
    <row r="385" spans="1:33" s="23" customFormat="1" ht="17.25" outlineLevel="1" thickBot="1" thickTop="1">
      <c r="A385" s="57"/>
      <c r="B385" s="597" t="s">
        <v>484</v>
      </c>
      <c r="C385" s="598">
        <v>2800</v>
      </c>
      <c r="D385" s="599" t="s">
        <v>219</v>
      </c>
      <c r="E385" s="600" t="s">
        <v>485</v>
      </c>
      <c r="F385" s="598" t="s">
        <v>79</v>
      </c>
      <c r="G385" s="360">
        <f t="shared" si="105"/>
        <v>0</v>
      </c>
      <c r="H385" s="361"/>
      <c r="I385" s="362"/>
      <c r="J385" s="360">
        <f t="shared" si="106"/>
        <v>0</v>
      </c>
      <c r="K385" s="361"/>
      <c r="L385" s="362"/>
      <c r="M385" s="360">
        <f t="shared" si="107"/>
        <v>0</v>
      </c>
      <c r="N385" s="361"/>
      <c r="O385" s="362"/>
      <c r="P385" s="360">
        <f t="shared" si="108"/>
        <v>0</v>
      </c>
      <c r="Q385" s="361"/>
      <c r="R385" s="438"/>
      <c r="S385" s="360">
        <f t="shared" si="109"/>
        <v>0</v>
      </c>
      <c r="T385" s="361"/>
      <c r="U385" s="362"/>
      <c r="V385" s="1226" t="s">
        <v>35</v>
      </c>
      <c r="W385" s="1227" t="s">
        <v>35</v>
      </c>
      <c r="X385" s="1227" t="s">
        <v>35</v>
      </c>
      <c r="Y385" s="1228" t="s">
        <v>35</v>
      </c>
      <c r="Z385" s="1033">
        <f t="shared" si="99"/>
        <v>0</v>
      </c>
      <c r="AA385" s="984">
        <f t="shared" si="100"/>
        <v>0</v>
      </c>
      <c r="AB385" s="984">
        <f t="shared" si="101"/>
        <v>0</v>
      </c>
      <c r="AC385" s="1045">
        <f t="shared" si="110"/>
        <v>0</v>
      </c>
      <c r="AD385" s="1046">
        <f t="shared" si="102"/>
        <v>0</v>
      </c>
      <c r="AE385" s="1047">
        <f t="shared" si="103"/>
        <v>0</v>
      </c>
      <c r="AF385" s="1047">
        <f t="shared" si="104"/>
        <v>0</v>
      </c>
      <c r="AG385" s="1048">
        <f t="shared" si="111"/>
        <v>0</v>
      </c>
    </row>
    <row r="386" spans="1:33" s="23" customFormat="1" ht="17.25" outlineLevel="1" thickBot="1" thickTop="1">
      <c r="A386" s="57"/>
      <c r="B386" s="601" t="s">
        <v>486</v>
      </c>
      <c r="C386" s="369">
        <v>2800</v>
      </c>
      <c r="D386" s="591"/>
      <c r="E386" s="335" t="s">
        <v>487</v>
      </c>
      <c r="F386" s="369" t="s">
        <v>79</v>
      </c>
      <c r="G386" s="360">
        <f t="shared" si="105"/>
        <v>0</v>
      </c>
      <c r="H386" s="361"/>
      <c r="I386" s="362"/>
      <c r="J386" s="360">
        <f t="shared" si="106"/>
        <v>0</v>
      </c>
      <c r="K386" s="361"/>
      <c r="L386" s="362"/>
      <c r="M386" s="360">
        <f t="shared" si="107"/>
        <v>0</v>
      </c>
      <c r="N386" s="361"/>
      <c r="O386" s="362"/>
      <c r="P386" s="360">
        <f t="shared" si="108"/>
        <v>0</v>
      </c>
      <c r="Q386" s="361"/>
      <c r="R386" s="438"/>
      <c r="S386" s="360">
        <f t="shared" si="109"/>
        <v>0</v>
      </c>
      <c r="T386" s="361"/>
      <c r="U386" s="362"/>
      <c r="V386" s="1226" t="s">
        <v>35</v>
      </c>
      <c r="W386" s="1227" t="s">
        <v>35</v>
      </c>
      <c r="X386" s="1227" t="s">
        <v>35</v>
      </c>
      <c r="Y386" s="1228" t="s">
        <v>35</v>
      </c>
      <c r="Z386" s="1033">
        <f t="shared" si="99"/>
        <v>0</v>
      </c>
      <c r="AA386" s="984">
        <f t="shared" si="100"/>
        <v>0</v>
      </c>
      <c r="AB386" s="984">
        <f t="shared" si="101"/>
        <v>0</v>
      </c>
      <c r="AC386" s="1045">
        <f t="shared" si="110"/>
        <v>0</v>
      </c>
      <c r="AD386" s="1046">
        <f t="shared" si="102"/>
        <v>0</v>
      </c>
      <c r="AE386" s="1047">
        <f t="shared" si="103"/>
        <v>0</v>
      </c>
      <c r="AF386" s="1047">
        <f t="shared" si="104"/>
        <v>0</v>
      </c>
      <c r="AG386" s="1048">
        <f t="shared" si="111"/>
        <v>0</v>
      </c>
    </row>
    <row r="387" spans="1:33" s="23" customFormat="1" ht="27" outlineLevel="1" thickBot="1" thickTop="1">
      <c r="A387" s="57"/>
      <c r="B387" s="602" t="s">
        <v>488</v>
      </c>
      <c r="C387" s="477">
        <v>2800</v>
      </c>
      <c r="D387" s="478"/>
      <c r="E387" s="479" t="s">
        <v>249</v>
      </c>
      <c r="F387" s="477" t="s">
        <v>79</v>
      </c>
      <c r="G387" s="360">
        <f t="shared" si="105"/>
        <v>0</v>
      </c>
      <c r="H387" s="361"/>
      <c r="I387" s="362"/>
      <c r="J387" s="360">
        <f t="shared" si="106"/>
        <v>0</v>
      </c>
      <c r="K387" s="361"/>
      <c r="L387" s="362"/>
      <c r="M387" s="360">
        <f t="shared" si="107"/>
        <v>0</v>
      </c>
      <c r="N387" s="361"/>
      <c r="O387" s="362"/>
      <c r="P387" s="360">
        <f t="shared" si="108"/>
        <v>0</v>
      </c>
      <c r="Q387" s="361"/>
      <c r="R387" s="438"/>
      <c r="S387" s="360">
        <f t="shared" si="109"/>
        <v>0</v>
      </c>
      <c r="T387" s="361"/>
      <c r="U387" s="362"/>
      <c r="V387" s="1259" t="s">
        <v>35</v>
      </c>
      <c r="W387" s="1260" t="s">
        <v>35</v>
      </c>
      <c r="X387" s="1260" t="s">
        <v>35</v>
      </c>
      <c r="Y387" s="1261" t="s">
        <v>35</v>
      </c>
      <c r="Z387" s="1136">
        <f t="shared" si="99"/>
        <v>0</v>
      </c>
      <c r="AA387" s="1137">
        <f t="shared" si="100"/>
        <v>0</v>
      </c>
      <c r="AB387" s="1137">
        <f t="shared" si="101"/>
        <v>0</v>
      </c>
      <c r="AC387" s="1138">
        <f t="shared" si="110"/>
        <v>0</v>
      </c>
      <c r="AD387" s="1139">
        <f t="shared" si="102"/>
        <v>0</v>
      </c>
      <c r="AE387" s="1140">
        <f t="shared" si="103"/>
        <v>0</v>
      </c>
      <c r="AF387" s="1140">
        <f t="shared" si="104"/>
        <v>0</v>
      </c>
      <c r="AG387" s="1141">
        <f t="shared" si="111"/>
        <v>0</v>
      </c>
    </row>
    <row r="388" spans="1:34" s="110" customFormat="1" ht="24" thickBot="1" thickTop="1">
      <c r="A388" s="603"/>
      <c r="B388" s="604"/>
      <c r="C388" s="605" t="s">
        <v>489</v>
      </c>
      <c r="D388" s="606"/>
      <c r="E388" s="607" t="s">
        <v>490</v>
      </c>
      <c r="F388" s="167" t="s">
        <v>79</v>
      </c>
      <c r="G388" s="608">
        <f>G389</f>
        <v>1543.1</v>
      </c>
      <c r="H388" s="609">
        <f aca="true" t="shared" si="112" ref="H388:U388">H389</f>
        <v>0</v>
      </c>
      <c r="I388" s="610">
        <f t="shared" si="112"/>
        <v>1543.1</v>
      </c>
      <c r="J388" s="608">
        <f>J389</f>
        <v>0</v>
      </c>
      <c r="K388" s="609">
        <f t="shared" si="112"/>
        <v>0</v>
      </c>
      <c r="L388" s="610">
        <f t="shared" si="112"/>
        <v>0</v>
      </c>
      <c r="M388" s="608">
        <f>M389</f>
        <v>44.6</v>
      </c>
      <c r="N388" s="609">
        <f t="shared" si="112"/>
        <v>0</v>
      </c>
      <c r="O388" s="610">
        <f t="shared" si="112"/>
        <v>44.6</v>
      </c>
      <c r="P388" s="608">
        <f>P389</f>
        <v>543.0999999999999</v>
      </c>
      <c r="Q388" s="609">
        <f t="shared" si="112"/>
        <v>0</v>
      </c>
      <c r="R388" s="1019">
        <f t="shared" si="112"/>
        <v>543.0999999999999</v>
      </c>
      <c r="S388" s="608">
        <f>S389</f>
        <v>0</v>
      </c>
      <c r="T388" s="609">
        <f t="shared" si="112"/>
        <v>0</v>
      </c>
      <c r="U388" s="610">
        <f t="shared" si="112"/>
        <v>0</v>
      </c>
      <c r="V388" s="1189" t="s">
        <v>35</v>
      </c>
      <c r="W388" s="1262" t="s">
        <v>35</v>
      </c>
      <c r="X388" s="1262" t="s">
        <v>35</v>
      </c>
      <c r="Y388" s="1191" t="s">
        <v>35</v>
      </c>
      <c r="Z388" s="908">
        <f t="shared" si="99"/>
        <v>-1543.1</v>
      </c>
      <c r="AA388" s="1087">
        <f t="shared" si="100"/>
        <v>-1498.5</v>
      </c>
      <c r="AB388" s="1087">
        <f t="shared" si="101"/>
        <v>-1000</v>
      </c>
      <c r="AC388" s="910">
        <f t="shared" si="110"/>
        <v>-1543.1</v>
      </c>
      <c r="AD388" s="911">
        <f t="shared" si="102"/>
        <v>0</v>
      </c>
      <c r="AE388" s="1088">
        <f t="shared" si="103"/>
        <v>0.029</v>
      </c>
      <c r="AF388" s="1088">
        <f t="shared" si="104"/>
        <v>0.352</v>
      </c>
      <c r="AG388" s="913">
        <f t="shared" si="111"/>
        <v>0</v>
      </c>
      <c r="AH388" s="1142"/>
    </row>
    <row r="389" spans="1:33" s="110" customFormat="1" ht="24" thickBot="1" thickTop="1">
      <c r="A389" s="611"/>
      <c r="B389" s="183" t="s">
        <v>491</v>
      </c>
      <c r="C389" s="184">
        <v>3100</v>
      </c>
      <c r="D389" s="184"/>
      <c r="E389" s="612" t="s">
        <v>492</v>
      </c>
      <c r="F389" s="187" t="s">
        <v>79</v>
      </c>
      <c r="G389" s="221">
        <f>G390+G474+G495+G509+G513</f>
        <v>1543.1</v>
      </c>
      <c r="H389" s="222">
        <f aca="true" t="shared" si="113" ref="H389:U389">H390+H474+H495+H509+H513</f>
        <v>0</v>
      </c>
      <c r="I389" s="223">
        <f t="shared" si="113"/>
        <v>1543.1</v>
      </c>
      <c r="J389" s="221">
        <f t="shared" si="113"/>
        <v>0</v>
      </c>
      <c r="K389" s="222">
        <f t="shared" si="113"/>
        <v>0</v>
      </c>
      <c r="L389" s="223">
        <f t="shared" si="113"/>
        <v>0</v>
      </c>
      <c r="M389" s="221">
        <f t="shared" si="113"/>
        <v>44.6</v>
      </c>
      <c r="N389" s="222">
        <f t="shared" si="113"/>
        <v>0</v>
      </c>
      <c r="O389" s="223">
        <f t="shared" si="113"/>
        <v>44.6</v>
      </c>
      <c r="P389" s="221">
        <f t="shared" si="113"/>
        <v>543.0999999999999</v>
      </c>
      <c r="Q389" s="222">
        <f t="shared" si="113"/>
        <v>0</v>
      </c>
      <c r="R389" s="1016">
        <f t="shared" si="113"/>
        <v>543.0999999999999</v>
      </c>
      <c r="S389" s="221">
        <f t="shared" si="113"/>
        <v>0</v>
      </c>
      <c r="T389" s="222">
        <f t="shared" si="113"/>
        <v>0</v>
      </c>
      <c r="U389" s="223">
        <f t="shared" si="113"/>
        <v>0</v>
      </c>
      <c r="V389" s="1212" t="s">
        <v>35</v>
      </c>
      <c r="W389" s="1197" t="s">
        <v>35</v>
      </c>
      <c r="X389" s="1197" t="s">
        <v>35</v>
      </c>
      <c r="Y389" s="1213" t="s">
        <v>35</v>
      </c>
      <c r="Z389" s="951">
        <f>J389-G389</f>
        <v>-1543.1</v>
      </c>
      <c r="AA389" s="952">
        <f>M389-G389</f>
        <v>-1498.5</v>
      </c>
      <c r="AB389" s="952">
        <f>P389-G389</f>
        <v>-1000</v>
      </c>
      <c r="AC389" s="953">
        <f>S389-G389</f>
        <v>-1543.1</v>
      </c>
      <c r="AD389" s="954">
        <f>IF(G389&gt;0,ROUND((J389/G389),3),0)</f>
        <v>0</v>
      </c>
      <c r="AE389" s="955">
        <f>IF(G389&gt;0,ROUND((M389/G389),3),0)</f>
        <v>0.029</v>
      </c>
      <c r="AF389" s="955">
        <f>IF(G389&gt;0,ROUND((P389/G389),3),0)</f>
        <v>0.352</v>
      </c>
      <c r="AG389" s="956">
        <f>IF(G389&gt;0,ROUND((S389/G389),3),0)</f>
        <v>0</v>
      </c>
    </row>
    <row r="390" spans="2:33" s="191" customFormat="1" ht="29.25" thickBot="1">
      <c r="B390" s="212" t="s">
        <v>493</v>
      </c>
      <c r="C390" s="363" t="s">
        <v>494</v>
      </c>
      <c r="D390" s="214"/>
      <c r="E390" s="364" t="s">
        <v>495</v>
      </c>
      <c r="F390" s="226" t="s">
        <v>79</v>
      </c>
      <c r="G390" s="227">
        <f aca="true" t="shared" si="114" ref="G390:U390">G391+G423+G430+G433+G436+G439+G455+G462+G469+G473</f>
        <v>1543.1</v>
      </c>
      <c r="H390" s="228">
        <f t="shared" si="114"/>
        <v>0</v>
      </c>
      <c r="I390" s="229">
        <f t="shared" si="114"/>
        <v>1543.1</v>
      </c>
      <c r="J390" s="227">
        <f t="shared" si="114"/>
        <v>0</v>
      </c>
      <c r="K390" s="228">
        <f t="shared" si="114"/>
        <v>0</v>
      </c>
      <c r="L390" s="229">
        <f t="shared" si="114"/>
        <v>0</v>
      </c>
      <c r="M390" s="227">
        <f t="shared" si="114"/>
        <v>44.6</v>
      </c>
      <c r="N390" s="228">
        <f t="shared" si="114"/>
        <v>0</v>
      </c>
      <c r="O390" s="229">
        <f t="shared" si="114"/>
        <v>44.6</v>
      </c>
      <c r="P390" s="227">
        <f t="shared" si="114"/>
        <v>543.0999999999999</v>
      </c>
      <c r="Q390" s="228">
        <f t="shared" si="114"/>
        <v>0</v>
      </c>
      <c r="R390" s="466">
        <f t="shared" si="114"/>
        <v>543.0999999999999</v>
      </c>
      <c r="S390" s="227">
        <f t="shared" si="114"/>
        <v>0</v>
      </c>
      <c r="T390" s="228">
        <f t="shared" si="114"/>
        <v>0</v>
      </c>
      <c r="U390" s="229">
        <f t="shared" si="114"/>
        <v>0</v>
      </c>
      <c r="V390" s="1212" t="s">
        <v>35</v>
      </c>
      <c r="W390" s="1197" t="s">
        <v>35</v>
      </c>
      <c r="X390" s="1197" t="s">
        <v>35</v>
      </c>
      <c r="Y390" s="1213" t="s">
        <v>35</v>
      </c>
      <c r="Z390" s="951">
        <f>J390-G390</f>
        <v>-1543.1</v>
      </c>
      <c r="AA390" s="952">
        <f>M390-G390</f>
        <v>-1498.5</v>
      </c>
      <c r="AB390" s="952">
        <f>P390-G390</f>
        <v>-1000</v>
      </c>
      <c r="AC390" s="953">
        <f>S390-G390</f>
        <v>-1543.1</v>
      </c>
      <c r="AD390" s="954">
        <f>IF(G390&gt;0,ROUND((J390/G390),3),0)</f>
        <v>0</v>
      </c>
      <c r="AE390" s="955">
        <f>IF(G390&gt;0,ROUND((M390/G390),3),0)</f>
        <v>0.029</v>
      </c>
      <c r="AF390" s="955">
        <f>IF(G390&gt;0,ROUND((P390/G390),3),0)</f>
        <v>0.352</v>
      </c>
      <c r="AG390" s="956">
        <f>IF(G390&gt;0,ROUND((S390/G390),3),0)</f>
        <v>0</v>
      </c>
    </row>
    <row r="391" spans="2:33" s="257" customFormat="1" ht="26.25" outlineLevel="1" thickBot="1">
      <c r="B391" s="285" t="s">
        <v>496</v>
      </c>
      <c r="C391" s="350">
        <v>3110</v>
      </c>
      <c r="D391" s="351" t="s">
        <v>117</v>
      </c>
      <c r="E391" s="317" t="s">
        <v>497</v>
      </c>
      <c r="F391" s="272" t="s">
        <v>79</v>
      </c>
      <c r="G391" s="287">
        <f aca="true" t="shared" si="115" ref="G391:U391">G392+G395+G398+G408+G411+G414+G417+G420</f>
        <v>0</v>
      </c>
      <c r="H391" s="288">
        <f t="shared" si="115"/>
        <v>0</v>
      </c>
      <c r="I391" s="289">
        <f t="shared" si="115"/>
        <v>0</v>
      </c>
      <c r="J391" s="287">
        <f t="shared" si="115"/>
        <v>0</v>
      </c>
      <c r="K391" s="288">
        <f t="shared" si="115"/>
        <v>0</v>
      </c>
      <c r="L391" s="289">
        <f t="shared" si="115"/>
        <v>0</v>
      </c>
      <c r="M391" s="287">
        <f t="shared" si="115"/>
        <v>0</v>
      </c>
      <c r="N391" s="288">
        <f t="shared" si="115"/>
        <v>0</v>
      </c>
      <c r="O391" s="289">
        <f t="shared" si="115"/>
        <v>0</v>
      </c>
      <c r="P391" s="287">
        <f t="shared" si="115"/>
        <v>0</v>
      </c>
      <c r="Q391" s="288">
        <f t="shared" si="115"/>
        <v>0</v>
      </c>
      <c r="R391" s="394">
        <f t="shared" si="115"/>
        <v>0</v>
      </c>
      <c r="S391" s="287">
        <f t="shared" si="115"/>
        <v>0</v>
      </c>
      <c r="T391" s="288">
        <f t="shared" si="115"/>
        <v>0</v>
      </c>
      <c r="U391" s="289">
        <f t="shared" si="115"/>
        <v>0</v>
      </c>
      <c r="V391" s="1256" t="s">
        <v>35</v>
      </c>
      <c r="W391" s="1257" t="s">
        <v>35</v>
      </c>
      <c r="X391" s="1257" t="s">
        <v>35</v>
      </c>
      <c r="Y391" s="1258" t="s">
        <v>35</v>
      </c>
      <c r="Z391" s="1131">
        <f>J391-G391</f>
        <v>0</v>
      </c>
      <c r="AA391" s="1034">
        <f>M391-G391</f>
        <v>0</v>
      </c>
      <c r="AB391" s="1034">
        <f>P391-G391</f>
        <v>0</v>
      </c>
      <c r="AC391" s="1132">
        <f>S391-G391</f>
        <v>0</v>
      </c>
      <c r="AD391" s="1133">
        <f>IF(G391&gt;0,ROUND((J391/G391),3),0)</f>
        <v>0</v>
      </c>
      <c r="AE391" s="1134">
        <f>IF(G391&gt;0,ROUND((M391/G391),3),0)</f>
        <v>0</v>
      </c>
      <c r="AF391" s="1134">
        <f>IF(G391&gt;0,ROUND((P391/G391),3),0)</f>
        <v>0</v>
      </c>
      <c r="AG391" s="1135">
        <f>IF(G391&gt;0,ROUND((S391/G391),3),0)</f>
        <v>0</v>
      </c>
    </row>
    <row r="392" spans="2:33" s="270" customFormat="1" ht="13.5" outlineLevel="1" thickTop="1">
      <c r="B392" s="302" t="s">
        <v>498</v>
      </c>
      <c r="C392" s="613">
        <v>3110</v>
      </c>
      <c r="D392" s="614" t="s">
        <v>117</v>
      </c>
      <c r="E392" s="615" t="s">
        <v>499</v>
      </c>
      <c r="F392" s="94" t="s">
        <v>79</v>
      </c>
      <c r="G392" s="234">
        <f>H392+I392</f>
        <v>0</v>
      </c>
      <c r="H392" s="235">
        <f>ROUND(H393*H394/1000,1)</f>
        <v>0</v>
      </c>
      <c r="I392" s="236">
        <f>ROUND(I393*I394/1000,1)</f>
        <v>0</v>
      </c>
      <c r="J392" s="234">
        <f>K392+L392</f>
        <v>0</v>
      </c>
      <c r="K392" s="235">
        <f>ROUND(K393*K394/1000,1)</f>
        <v>0</v>
      </c>
      <c r="L392" s="236">
        <f>ROUND(L393*L394/1000,1)</f>
        <v>0</v>
      </c>
      <c r="M392" s="234">
        <f>N392+O392</f>
        <v>0</v>
      </c>
      <c r="N392" s="235">
        <f>ROUND(N393*N394/1000,1)</f>
        <v>0</v>
      </c>
      <c r="O392" s="236">
        <f>ROUND(O393*O394/1000,1)</f>
        <v>0</v>
      </c>
      <c r="P392" s="234">
        <f>Q392+R392</f>
        <v>0</v>
      </c>
      <c r="Q392" s="235">
        <f>ROUND(Q393*Q394/1000,1)</f>
        <v>0</v>
      </c>
      <c r="R392" s="395">
        <f>ROUND(R393*R394/1000,1)</f>
        <v>0</v>
      </c>
      <c r="S392" s="234">
        <f>T392+U392</f>
        <v>0</v>
      </c>
      <c r="T392" s="235">
        <f>ROUND(T393*T394/1000,1)</f>
        <v>0</v>
      </c>
      <c r="U392" s="236">
        <f>ROUND(U393*U394/1000,1)</f>
        <v>0</v>
      </c>
      <c r="V392" s="1223" t="s">
        <v>35</v>
      </c>
      <c r="W392" s="1224" t="s">
        <v>35</v>
      </c>
      <c r="X392" s="1224" t="s">
        <v>35</v>
      </c>
      <c r="Y392" s="1225" t="s">
        <v>35</v>
      </c>
      <c r="Z392" s="395">
        <f>J392-G392</f>
        <v>0</v>
      </c>
      <c r="AA392" s="235">
        <f>M392-G392</f>
        <v>0</v>
      </c>
      <c r="AB392" s="235">
        <f>P392-G392</f>
        <v>0</v>
      </c>
      <c r="AC392" s="1052">
        <f>S392-G392</f>
        <v>0</v>
      </c>
      <c r="AD392" s="1053">
        <f>IF(G392&gt;0,ROUND((J392/G392),3),0)</f>
        <v>0</v>
      </c>
      <c r="AE392" s="1054">
        <f>IF(G392&gt;0,ROUND((M392/G392),3),0)</f>
        <v>0</v>
      </c>
      <c r="AF392" s="1054">
        <f>IF(G392&gt;0,ROUND((P392/G392),3),0)</f>
        <v>0</v>
      </c>
      <c r="AG392" s="1055">
        <f>IF(G392&gt;0,ROUND((S392/G392),3),0)</f>
        <v>0</v>
      </c>
    </row>
    <row r="393" spans="2:33" s="294" customFormat="1" ht="12" outlineLevel="1">
      <c r="B393" s="295"/>
      <c r="C393" s="616"/>
      <c r="D393" s="617" t="s">
        <v>117</v>
      </c>
      <c r="E393" s="261" t="s">
        <v>147</v>
      </c>
      <c r="F393" s="262" t="s">
        <v>37</v>
      </c>
      <c r="G393" s="243">
        <f>H393+I393</f>
        <v>0</v>
      </c>
      <c r="H393" s="244"/>
      <c r="I393" s="245"/>
      <c r="J393" s="243">
        <f>K393+L393</f>
        <v>0</v>
      </c>
      <c r="K393" s="244"/>
      <c r="L393" s="245"/>
      <c r="M393" s="243">
        <f>N393+O393</f>
        <v>0</v>
      </c>
      <c r="N393" s="244"/>
      <c r="O393" s="245"/>
      <c r="P393" s="243">
        <f>Q393+R393</f>
        <v>0</v>
      </c>
      <c r="Q393" s="244"/>
      <c r="R393" s="377"/>
      <c r="S393" s="243">
        <f>T393+U393</f>
        <v>0</v>
      </c>
      <c r="T393" s="244"/>
      <c r="U393" s="245"/>
      <c r="V393" s="1304" t="s">
        <v>35</v>
      </c>
      <c r="W393" s="1305" t="s">
        <v>35</v>
      </c>
      <c r="X393" s="1305" t="s">
        <v>35</v>
      </c>
      <c r="Y393" s="1306" t="s">
        <v>35</v>
      </c>
      <c r="Z393" s="1042" t="s">
        <v>35</v>
      </c>
      <c r="AA393" s="1043" t="s">
        <v>35</v>
      </c>
      <c r="AB393" s="1043" t="s">
        <v>35</v>
      </c>
      <c r="AC393" s="1044" t="s">
        <v>35</v>
      </c>
      <c r="AD393" s="1042" t="s">
        <v>35</v>
      </c>
      <c r="AE393" s="1043" t="s">
        <v>35</v>
      </c>
      <c r="AF393" s="1043" t="s">
        <v>35</v>
      </c>
      <c r="AG393" s="1044" t="s">
        <v>35</v>
      </c>
    </row>
    <row r="394" spans="2:33" s="294" customFormat="1" ht="12" outlineLevel="1">
      <c r="B394" s="295"/>
      <c r="C394" s="616"/>
      <c r="D394" s="617" t="s">
        <v>117</v>
      </c>
      <c r="E394" s="261" t="s">
        <v>148</v>
      </c>
      <c r="F394" s="262" t="s">
        <v>122</v>
      </c>
      <c r="G394" s="299">
        <f>IF(I394+H394&gt;0,AVERAGE(H394:I394),0)</f>
        <v>0</v>
      </c>
      <c r="H394" s="300"/>
      <c r="I394" s="301"/>
      <c r="J394" s="299">
        <f>IF(L394+K394&gt;0,AVERAGE(K394:L394),0)</f>
        <v>0</v>
      </c>
      <c r="K394" s="300"/>
      <c r="L394" s="301"/>
      <c r="M394" s="299">
        <f>IF(O394+N394&gt;0,AVERAGE(N394:O394),0)</f>
        <v>0</v>
      </c>
      <c r="N394" s="300"/>
      <c r="O394" s="301"/>
      <c r="P394" s="299">
        <f>IF(R394+Q394&gt;0,AVERAGE(Q394:R394),0)</f>
        <v>0</v>
      </c>
      <c r="Q394" s="300"/>
      <c r="R394" s="962"/>
      <c r="S394" s="299">
        <f>IF(U394+T394&gt;0,AVERAGE(T394:U394),0)</f>
        <v>0</v>
      </c>
      <c r="T394" s="300"/>
      <c r="U394" s="301"/>
      <c r="V394" s="1217" t="s">
        <v>35</v>
      </c>
      <c r="W394" s="1218" t="s">
        <v>35</v>
      </c>
      <c r="X394" s="1218" t="s">
        <v>35</v>
      </c>
      <c r="Y394" s="1219" t="s">
        <v>35</v>
      </c>
      <c r="Z394" s="1042" t="s">
        <v>35</v>
      </c>
      <c r="AA394" s="1043" t="s">
        <v>35</v>
      </c>
      <c r="AB394" s="1043" t="s">
        <v>35</v>
      </c>
      <c r="AC394" s="1044" t="s">
        <v>35</v>
      </c>
      <c r="AD394" s="1042" t="s">
        <v>35</v>
      </c>
      <c r="AE394" s="1043" t="s">
        <v>35</v>
      </c>
      <c r="AF394" s="1043" t="s">
        <v>35</v>
      </c>
      <c r="AG394" s="1044" t="s">
        <v>35</v>
      </c>
    </row>
    <row r="395" spans="2:33" s="270" customFormat="1" ht="12.75" outlineLevel="1">
      <c r="B395" s="302" t="s">
        <v>500</v>
      </c>
      <c r="C395" s="613">
        <v>3110</v>
      </c>
      <c r="D395" s="614" t="s">
        <v>117</v>
      </c>
      <c r="E395" s="618" t="s">
        <v>501</v>
      </c>
      <c r="F395" s="94" t="s">
        <v>79</v>
      </c>
      <c r="G395" s="304">
        <f>H395+I395</f>
        <v>0</v>
      </c>
      <c r="H395" s="305">
        <f>ROUND(H396*H397/1000,1)</f>
        <v>0</v>
      </c>
      <c r="I395" s="306">
        <f>ROUND(I396*I397/1000,1)</f>
        <v>0</v>
      </c>
      <c r="J395" s="304">
        <f>K395+L395</f>
        <v>0</v>
      </c>
      <c r="K395" s="305">
        <f>ROUND(K396*K397/1000,1)</f>
        <v>0</v>
      </c>
      <c r="L395" s="306">
        <f>ROUND(L396*L397/1000,1)</f>
        <v>0</v>
      </c>
      <c r="M395" s="304">
        <f>N395+O395</f>
        <v>0</v>
      </c>
      <c r="N395" s="305">
        <f>ROUND(N396*N397/1000,1)</f>
        <v>0</v>
      </c>
      <c r="O395" s="306">
        <f>ROUND(O396*O397/1000,1)</f>
        <v>0</v>
      </c>
      <c r="P395" s="304">
        <f>Q395+R395</f>
        <v>0</v>
      </c>
      <c r="Q395" s="305">
        <f>ROUND(Q396*Q397/1000,1)</f>
        <v>0</v>
      </c>
      <c r="R395" s="381">
        <f>ROUND(R396*R397/1000,1)</f>
        <v>0</v>
      </c>
      <c r="S395" s="304">
        <f>T395+U395</f>
        <v>0</v>
      </c>
      <c r="T395" s="305">
        <f>ROUND(T396*T397/1000,1)</f>
        <v>0</v>
      </c>
      <c r="U395" s="306">
        <f>ROUND(U396*U397/1000,1)</f>
        <v>0</v>
      </c>
      <c r="V395" s="1235" t="s">
        <v>35</v>
      </c>
      <c r="W395" s="1236" t="s">
        <v>35</v>
      </c>
      <c r="X395" s="1236" t="s">
        <v>35</v>
      </c>
      <c r="Y395" s="1237" t="s">
        <v>35</v>
      </c>
      <c r="Z395" s="381">
        <f>J395-G395</f>
        <v>0</v>
      </c>
      <c r="AA395" s="305">
        <f>M395-G395</f>
        <v>0</v>
      </c>
      <c r="AB395" s="305">
        <f>P395-G395</f>
        <v>0</v>
      </c>
      <c r="AC395" s="1073">
        <f>S395-G395</f>
        <v>0</v>
      </c>
      <c r="AD395" s="1074">
        <f>IF(G395&gt;0,ROUND((J395/G395),3),0)</f>
        <v>0</v>
      </c>
      <c r="AE395" s="1075">
        <f>IF(G395&gt;0,ROUND((M395/G395),3),0)</f>
        <v>0</v>
      </c>
      <c r="AF395" s="1075">
        <f>IF(G395&gt;0,ROUND((P395/G395),3),0)</f>
        <v>0</v>
      </c>
      <c r="AG395" s="1076">
        <f>IF(G395&gt;0,ROUND((S395/G395),3),0)</f>
        <v>0</v>
      </c>
    </row>
    <row r="396" spans="2:33" s="294" customFormat="1" ht="12" outlineLevel="1">
      <c r="B396" s="295"/>
      <c r="C396" s="616"/>
      <c r="D396" s="617" t="s">
        <v>117</v>
      </c>
      <c r="E396" s="261" t="s">
        <v>147</v>
      </c>
      <c r="F396" s="262" t="s">
        <v>37</v>
      </c>
      <c r="G396" s="243">
        <f>H396+I396</f>
        <v>0</v>
      </c>
      <c r="H396" s="244"/>
      <c r="I396" s="245"/>
      <c r="J396" s="243">
        <f>K396+L396</f>
        <v>0</v>
      </c>
      <c r="K396" s="244"/>
      <c r="L396" s="245"/>
      <c r="M396" s="243">
        <f>N396+O396</f>
        <v>0</v>
      </c>
      <c r="N396" s="244"/>
      <c r="O396" s="245"/>
      <c r="P396" s="243">
        <f>Q396+R396</f>
        <v>0</v>
      </c>
      <c r="Q396" s="244"/>
      <c r="R396" s="377"/>
      <c r="S396" s="243">
        <f>T396+U396</f>
        <v>0</v>
      </c>
      <c r="T396" s="244"/>
      <c r="U396" s="245"/>
      <c r="V396" s="1304" t="s">
        <v>35</v>
      </c>
      <c r="W396" s="1305" t="s">
        <v>35</v>
      </c>
      <c r="X396" s="1305" t="s">
        <v>35</v>
      </c>
      <c r="Y396" s="1306" t="s">
        <v>35</v>
      </c>
      <c r="Z396" s="1042" t="s">
        <v>35</v>
      </c>
      <c r="AA396" s="1043" t="s">
        <v>35</v>
      </c>
      <c r="AB396" s="1043" t="s">
        <v>35</v>
      </c>
      <c r="AC396" s="1044" t="s">
        <v>35</v>
      </c>
      <c r="AD396" s="1042" t="s">
        <v>35</v>
      </c>
      <c r="AE396" s="1043" t="s">
        <v>35</v>
      </c>
      <c r="AF396" s="1043" t="s">
        <v>35</v>
      </c>
      <c r="AG396" s="1044" t="s">
        <v>35</v>
      </c>
    </row>
    <row r="397" spans="2:33" s="294" customFormat="1" ht="12" outlineLevel="1">
      <c r="B397" s="295"/>
      <c r="C397" s="616"/>
      <c r="D397" s="617" t="s">
        <v>117</v>
      </c>
      <c r="E397" s="261" t="s">
        <v>148</v>
      </c>
      <c r="F397" s="262" t="s">
        <v>122</v>
      </c>
      <c r="G397" s="308">
        <f>IF(I397+H397&gt;0,AVERAGE(H397:I397),0)</f>
        <v>0</v>
      </c>
      <c r="H397" s="309"/>
      <c r="I397" s="310"/>
      <c r="J397" s="308">
        <f>IF(L397+K397&gt;0,AVERAGE(K397:L397),0)</f>
        <v>0</v>
      </c>
      <c r="K397" s="309"/>
      <c r="L397" s="310"/>
      <c r="M397" s="308">
        <f>IF(O397+N397&gt;0,AVERAGE(N397:O397),0)</f>
        <v>0</v>
      </c>
      <c r="N397" s="309"/>
      <c r="O397" s="310"/>
      <c r="P397" s="308">
        <f>IF(R397+Q397&gt;0,AVERAGE(Q397:R397),0)</f>
        <v>0</v>
      </c>
      <c r="Q397" s="309"/>
      <c r="R397" s="379"/>
      <c r="S397" s="308">
        <f>IF(U397+T397&gt;0,AVERAGE(T397:U397),0)</f>
        <v>0</v>
      </c>
      <c r="T397" s="309"/>
      <c r="U397" s="310"/>
      <c r="V397" s="1217" t="s">
        <v>35</v>
      </c>
      <c r="W397" s="1218" t="s">
        <v>35</v>
      </c>
      <c r="X397" s="1218" t="s">
        <v>35</v>
      </c>
      <c r="Y397" s="1219" t="s">
        <v>35</v>
      </c>
      <c r="Z397" s="1042" t="s">
        <v>35</v>
      </c>
      <c r="AA397" s="1043" t="s">
        <v>35</v>
      </c>
      <c r="AB397" s="1043" t="s">
        <v>35</v>
      </c>
      <c r="AC397" s="1044" t="s">
        <v>35</v>
      </c>
      <c r="AD397" s="1042" t="s">
        <v>35</v>
      </c>
      <c r="AE397" s="1043" t="s">
        <v>35</v>
      </c>
      <c r="AF397" s="1043" t="s">
        <v>35</v>
      </c>
      <c r="AG397" s="1044" t="s">
        <v>35</v>
      </c>
    </row>
    <row r="398" spans="2:33" s="257" customFormat="1" ht="12.75" outlineLevel="1">
      <c r="B398" s="290" t="s">
        <v>502</v>
      </c>
      <c r="C398" s="345">
        <v>3110</v>
      </c>
      <c r="D398" s="346" t="s">
        <v>117</v>
      </c>
      <c r="E398" s="619" t="s">
        <v>503</v>
      </c>
      <c r="F398" s="291" t="s">
        <v>79</v>
      </c>
      <c r="G398" s="620">
        <f aca="true" t="shared" si="116" ref="G398:U398">G399+G402+G405</f>
        <v>0</v>
      </c>
      <c r="H398" s="621">
        <f t="shared" si="116"/>
        <v>0</v>
      </c>
      <c r="I398" s="622">
        <f t="shared" si="116"/>
        <v>0</v>
      </c>
      <c r="J398" s="620">
        <f t="shared" si="116"/>
        <v>0</v>
      </c>
      <c r="K398" s="621">
        <f t="shared" si="116"/>
        <v>0</v>
      </c>
      <c r="L398" s="622">
        <f t="shared" si="116"/>
        <v>0</v>
      </c>
      <c r="M398" s="620">
        <f t="shared" si="116"/>
        <v>0</v>
      </c>
      <c r="N398" s="621">
        <f t="shared" si="116"/>
        <v>0</v>
      </c>
      <c r="O398" s="622">
        <f t="shared" si="116"/>
        <v>0</v>
      </c>
      <c r="P398" s="620">
        <f t="shared" si="116"/>
        <v>0</v>
      </c>
      <c r="Q398" s="621">
        <f t="shared" si="116"/>
        <v>0</v>
      </c>
      <c r="R398" s="1020">
        <f t="shared" si="116"/>
        <v>0</v>
      </c>
      <c r="S398" s="620">
        <f t="shared" si="116"/>
        <v>0</v>
      </c>
      <c r="T398" s="621">
        <f t="shared" si="116"/>
        <v>0</v>
      </c>
      <c r="U398" s="622">
        <f t="shared" si="116"/>
        <v>0</v>
      </c>
      <c r="V398" s="1235" t="s">
        <v>35</v>
      </c>
      <c r="W398" s="1236" t="s">
        <v>35</v>
      </c>
      <c r="X398" s="1236" t="s">
        <v>35</v>
      </c>
      <c r="Y398" s="1237" t="s">
        <v>35</v>
      </c>
      <c r="Z398" s="381">
        <f>J398-G398</f>
        <v>0</v>
      </c>
      <c r="AA398" s="305">
        <f>M398-G398</f>
        <v>0</v>
      </c>
      <c r="AB398" s="305">
        <f>P398-G398</f>
        <v>0</v>
      </c>
      <c r="AC398" s="1073">
        <f>S398-G398</f>
        <v>0</v>
      </c>
      <c r="AD398" s="1074">
        <f>IF(G398&gt;0,ROUND((J398/G398),3),0)</f>
        <v>0</v>
      </c>
      <c r="AE398" s="1075">
        <f>IF(G398&gt;0,ROUND((M398/G398),3),0)</f>
        <v>0</v>
      </c>
      <c r="AF398" s="1075">
        <f>IF(G398&gt;0,ROUND((P398/G398),3),0)</f>
        <v>0</v>
      </c>
      <c r="AG398" s="1076">
        <f>IF(G398&gt;0,ROUND((S398/G398),3),0)</f>
        <v>0</v>
      </c>
    </row>
    <row r="399" spans="1:33" s="401" customFormat="1" ht="12.75" outlineLevel="1">
      <c r="A399" s="270"/>
      <c r="B399" s="623" t="s">
        <v>504</v>
      </c>
      <c r="C399" s="624">
        <v>3110</v>
      </c>
      <c r="D399" s="617" t="s">
        <v>117</v>
      </c>
      <c r="E399" s="625" t="s">
        <v>505</v>
      </c>
      <c r="F399" s="626" t="s">
        <v>79</v>
      </c>
      <c r="G399" s="398">
        <f>H399+I399</f>
        <v>0</v>
      </c>
      <c r="H399" s="399">
        <f>ROUND(H400*H401/1000,1)</f>
        <v>0</v>
      </c>
      <c r="I399" s="400">
        <f>ROUND(I400*I401/1000,1)</f>
        <v>0</v>
      </c>
      <c r="J399" s="398">
        <f>K399+L399</f>
        <v>0</v>
      </c>
      <c r="K399" s="399">
        <f>ROUND(K400*K401/1000,1)</f>
        <v>0</v>
      </c>
      <c r="L399" s="400">
        <f>ROUND(L400*L401/1000,1)</f>
        <v>0</v>
      </c>
      <c r="M399" s="398">
        <f>N399+O399</f>
        <v>0</v>
      </c>
      <c r="N399" s="399">
        <f>ROUND(N400*N401/1000,1)</f>
        <v>0</v>
      </c>
      <c r="O399" s="400">
        <f>ROUND(O400*O401/1000,1)</f>
        <v>0</v>
      </c>
      <c r="P399" s="398">
        <f>Q399+R399</f>
        <v>0</v>
      </c>
      <c r="Q399" s="399">
        <f>ROUND(Q400*Q401/1000,1)</f>
        <v>0</v>
      </c>
      <c r="R399" s="967">
        <f>ROUND(R400*R401/1000,1)</f>
        <v>0</v>
      </c>
      <c r="S399" s="398">
        <f>T399+U399</f>
        <v>0</v>
      </c>
      <c r="T399" s="399">
        <f>ROUND(T400*T401/1000,1)</f>
        <v>0</v>
      </c>
      <c r="U399" s="400">
        <f>ROUND(U400*U401/1000,1)</f>
        <v>0</v>
      </c>
      <c r="V399" s="1232" t="s">
        <v>35</v>
      </c>
      <c r="W399" s="1233" t="s">
        <v>35</v>
      </c>
      <c r="X399" s="1233" t="s">
        <v>35</v>
      </c>
      <c r="Y399" s="1234" t="s">
        <v>35</v>
      </c>
      <c r="Z399" s="1022">
        <f>J399-G399</f>
        <v>0</v>
      </c>
      <c r="AA399" s="636">
        <f>M399-G399</f>
        <v>0</v>
      </c>
      <c r="AB399" s="636">
        <f>P399-G399</f>
        <v>0</v>
      </c>
      <c r="AC399" s="1111">
        <f>S399-G399</f>
        <v>0</v>
      </c>
      <c r="AD399" s="1112">
        <f>IF(G399&gt;0,ROUND((J399/G399),3),0)</f>
        <v>0</v>
      </c>
      <c r="AE399" s="1113">
        <f>IF(G399&gt;0,ROUND((M399/G399),3),0)</f>
        <v>0</v>
      </c>
      <c r="AF399" s="1113">
        <f>IF(G399&gt;0,ROUND((P399/G399),3),0)</f>
        <v>0</v>
      </c>
      <c r="AG399" s="1114">
        <f>IF(G399&gt;0,ROUND((S399/G399),3),0)</f>
        <v>0</v>
      </c>
    </row>
    <row r="400" spans="2:33" s="402" customFormat="1" ht="11.25" outlineLevel="1">
      <c r="B400" s="627"/>
      <c r="C400" s="628"/>
      <c r="D400" s="629" t="s">
        <v>117</v>
      </c>
      <c r="E400" s="630" t="s">
        <v>147</v>
      </c>
      <c r="F400" s="631" t="s">
        <v>37</v>
      </c>
      <c r="G400" s="408">
        <f>H400+I400</f>
        <v>0</v>
      </c>
      <c r="H400" s="409"/>
      <c r="I400" s="410"/>
      <c r="J400" s="408">
        <f>K400+L400</f>
        <v>0</v>
      </c>
      <c r="K400" s="409"/>
      <c r="L400" s="410"/>
      <c r="M400" s="408">
        <f>N400+O400</f>
        <v>0</v>
      </c>
      <c r="N400" s="409"/>
      <c r="O400" s="410"/>
      <c r="P400" s="408">
        <f>Q400+R400</f>
        <v>0</v>
      </c>
      <c r="Q400" s="409"/>
      <c r="R400" s="1017"/>
      <c r="S400" s="408">
        <f>T400+U400</f>
        <v>0</v>
      </c>
      <c r="T400" s="409"/>
      <c r="U400" s="410"/>
      <c r="V400" s="1307" t="s">
        <v>35</v>
      </c>
      <c r="W400" s="1308" t="s">
        <v>35</v>
      </c>
      <c r="X400" s="1308" t="s">
        <v>35</v>
      </c>
      <c r="Y400" s="1309" t="s">
        <v>35</v>
      </c>
      <c r="Z400" s="1094" t="s">
        <v>35</v>
      </c>
      <c r="AA400" s="1095" t="s">
        <v>35</v>
      </c>
      <c r="AB400" s="1095" t="s">
        <v>35</v>
      </c>
      <c r="AC400" s="1096" t="s">
        <v>35</v>
      </c>
      <c r="AD400" s="1094" t="s">
        <v>35</v>
      </c>
      <c r="AE400" s="1095" t="s">
        <v>35</v>
      </c>
      <c r="AF400" s="1095" t="s">
        <v>35</v>
      </c>
      <c r="AG400" s="1096" t="s">
        <v>35</v>
      </c>
    </row>
    <row r="401" spans="2:33" s="402" customFormat="1" ht="11.25" outlineLevel="1">
      <c r="B401" s="627"/>
      <c r="C401" s="628"/>
      <c r="D401" s="629" t="s">
        <v>117</v>
      </c>
      <c r="E401" s="630" t="s">
        <v>148</v>
      </c>
      <c r="F401" s="631" t="s">
        <v>122</v>
      </c>
      <c r="G401" s="632">
        <f>IF(I401+H401&gt;0,AVERAGE(H401:I401),0)</f>
        <v>0</v>
      </c>
      <c r="H401" s="633"/>
      <c r="I401" s="634"/>
      <c r="J401" s="632">
        <f>IF(L401+K401&gt;0,AVERAGE(K401:L401),0)</f>
        <v>0</v>
      </c>
      <c r="K401" s="633"/>
      <c r="L401" s="634"/>
      <c r="M401" s="632">
        <f>IF(O401+N401&gt;0,AVERAGE(N401:O401),0)</f>
        <v>0</v>
      </c>
      <c r="N401" s="633"/>
      <c r="O401" s="634"/>
      <c r="P401" s="632">
        <f>IF(R401+Q401&gt;0,AVERAGE(Q401:R401),0)</f>
        <v>0</v>
      </c>
      <c r="Q401" s="633"/>
      <c r="R401" s="1021"/>
      <c r="S401" s="632">
        <f>IF(U401+T401&gt;0,AVERAGE(T401:U401),0)</f>
        <v>0</v>
      </c>
      <c r="T401" s="633"/>
      <c r="U401" s="634"/>
      <c r="V401" s="1241" t="s">
        <v>35</v>
      </c>
      <c r="W401" s="1242" t="s">
        <v>35</v>
      </c>
      <c r="X401" s="1242" t="s">
        <v>35</v>
      </c>
      <c r="Y401" s="1243" t="s">
        <v>35</v>
      </c>
      <c r="Z401" s="1094" t="s">
        <v>35</v>
      </c>
      <c r="AA401" s="1095" t="s">
        <v>35</v>
      </c>
      <c r="AB401" s="1095" t="s">
        <v>35</v>
      </c>
      <c r="AC401" s="1096" t="s">
        <v>35</v>
      </c>
      <c r="AD401" s="1094" t="s">
        <v>35</v>
      </c>
      <c r="AE401" s="1095" t="s">
        <v>35</v>
      </c>
      <c r="AF401" s="1095" t="s">
        <v>35</v>
      </c>
      <c r="AG401" s="1096" t="s">
        <v>35</v>
      </c>
    </row>
    <row r="402" spans="1:33" s="401" customFormat="1" ht="12.75" outlineLevel="1">
      <c r="A402" s="270"/>
      <c r="B402" s="623" t="s">
        <v>506</v>
      </c>
      <c r="C402" s="624">
        <v>3110</v>
      </c>
      <c r="D402" s="617" t="s">
        <v>117</v>
      </c>
      <c r="E402" s="625" t="s">
        <v>507</v>
      </c>
      <c r="F402" s="626" t="s">
        <v>79</v>
      </c>
      <c r="G402" s="635">
        <f>H402+I402</f>
        <v>0</v>
      </c>
      <c r="H402" s="636">
        <f>ROUND(H403*H404/1000,1)</f>
        <v>0</v>
      </c>
      <c r="I402" s="637">
        <f>ROUND(I403*I404/1000,1)</f>
        <v>0</v>
      </c>
      <c r="J402" s="635">
        <f>K402+L402</f>
        <v>0</v>
      </c>
      <c r="K402" s="636">
        <f>ROUND(K403*K404/1000,1)</f>
        <v>0</v>
      </c>
      <c r="L402" s="637">
        <f>ROUND(L403*L404/1000,1)</f>
        <v>0</v>
      </c>
      <c r="M402" s="635">
        <f>N402+O402</f>
        <v>0</v>
      </c>
      <c r="N402" s="636">
        <f>ROUND(N403*N404/1000,1)</f>
        <v>0</v>
      </c>
      <c r="O402" s="637">
        <f>ROUND(O403*O404/1000,1)</f>
        <v>0</v>
      </c>
      <c r="P402" s="635">
        <f>Q402+R402</f>
        <v>0</v>
      </c>
      <c r="Q402" s="636">
        <f>ROUND(Q403*Q404/1000,1)</f>
        <v>0</v>
      </c>
      <c r="R402" s="1022">
        <f>ROUND(R403*R404/1000,1)</f>
        <v>0</v>
      </c>
      <c r="S402" s="635">
        <f>T402+U402</f>
        <v>0</v>
      </c>
      <c r="T402" s="636">
        <f>ROUND(T403*T404/1000,1)</f>
        <v>0</v>
      </c>
      <c r="U402" s="637">
        <f>ROUND(U403*U404/1000,1)</f>
        <v>0</v>
      </c>
      <c r="V402" s="1232" t="s">
        <v>35</v>
      </c>
      <c r="W402" s="1233" t="s">
        <v>35</v>
      </c>
      <c r="X402" s="1233" t="s">
        <v>35</v>
      </c>
      <c r="Y402" s="1234" t="s">
        <v>35</v>
      </c>
      <c r="Z402" s="1022">
        <f>J402-G402</f>
        <v>0</v>
      </c>
      <c r="AA402" s="636">
        <f>M402-G402</f>
        <v>0</v>
      </c>
      <c r="AB402" s="636">
        <f>P402-G402</f>
        <v>0</v>
      </c>
      <c r="AC402" s="1111">
        <f>S402-G402</f>
        <v>0</v>
      </c>
      <c r="AD402" s="1112">
        <f>IF(G402&gt;0,ROUND((J402/G402),3),0)</f>
        <v>0</v>
      </c>
      <c r="AE402" s="1113">
        <f>IF(G402&gt;0,ROUND((M402/G402),3),0)</f>
        <v>0</v>
      </c>
      <c r="AF402" s="1113">
        <f>IF(G402&gt;0,ROUND((P402/G402),3),0)</f>
        <v>0</v>
      </c>
      <c r="AG402" s="1114">
        <f>IF(G402&gt;0,ROUND((S402/G402),3),0)</f>
        <v>0</v>
      </c>
    </row>
    <row r="403" spans="2:33" s="402" customFormat="1" ht="11.25" outlineLevel="1">
      <c r="B403" s="627"/>
      <c r="C403" s="628"/>
      <c r="D403" s="629" t="s">
        <v>117</v>
      </c>
      <c r="E403" s="630" t="s">
        <v>147</v>
      </c>
      <c r="F403" s="631" t="s">
        <v>37</v>
      </c>
      <c r="G403" s="408">
        <f>H403+I403</f>
        <v>0</v>
      </c>
      <c r="H403" s="409"/>
      <c r="I403" s="410"/>
      <c r="J403" s="408">
        <f>K403+L403</f>
        <v>0</v>
      </c>
      <c r="K403" s="409"/>
      <c r="L403" s="410"/>
      <c r="M403" s="408">
        <f>N403+O403</f>
        <v>0</v>
      </c>
      <c r="N403" s="409"/>
      <c r="O403" s="410"/>
      <c r="P403" s="408">
        <f>Q403+R403</f>
        <v>0</v>
      </c>
      <c r="Q403" s="409"/>
      <c r="R403" s="1017"/>
      <c r="S403" s="408">
        <f>T403+U403</f>
        <v>0</v>
      </c>
      <c r="T403" s="409"/>
      <c r="U403" s="410"/>
      <c r="V403" s="1307" t="s">
        <v>35</v>
      </c>
      <c r="W403" s="1308" t="s">
        <v>35</v>
      </c>
      <c r="X403" s="1308" t="s">
        <v>35</v>
      </c>
      <c r="Y403" s="1309" t="s">
        <v>35</v>
      </c>
      <c r="Z403" s="1094" t="s">
        <v>35</v>
      </c>
      <c r="AA403" s="1095" t="s">
        <v>35</v>
      </c>
      <c r="AB403" s="1095" t="s">
        <v>35</v>
      </c>
      <c r="AC403" s="1096" t="s">
        <v>35</v>
      </c>
      <c r="AD403" s="1094" t="s">
        <v>35</v>
      </c>
      <c r="AE403" s="1095" t="s">
        <v>35</v>
      </c>
      <c r="AF403" s="1095" t="s">
        <v>35</v>
      </c>
      <c r="AG403" s="1096" t="s">
        <v>35</v>
      </c>
    </row>
    <row r="404" spans="2:33" s="402" customFormat="1" ht="11.25" outlineLevel="1">
      <c r="B404" s="627"/>
      <c r="C404" s="628"/>
      <c r="D404" s="629" t="s">
        <v>117</v>
      </c>
      <c r="E404" s="630" t="s">
        <v>148</v>
      </c>
      <c r="F404" s="631" t="s">
        <v>122</v>
      </c>
      <c r="G404" s="411">
        <f>IF(I404+H404&gt;0,AVERAGE(H404:I404),0)</f>
        <v>0</v>
      </c>
      <c r="H404" s="412"/>
      <c r="I404" s="413"/>
      <c r="J404" s="411">
        <f>IF(L404+K404&gt;0,AVERAGE(K404:L404),0)</f>
        <v>0</v>
      </c>
      <c r="K404" s="412"/>
      <c r="L404" s="413"/>
      <c r="M404" s="411">
        <f>IF(O404+N404&gt;0,AVERAGE(N404:O404),0)</f>
        <v>0</v>
      </c>
      <c r="N404" s="412"/>
      <c r="O404" s="413"/>
      <c r="P404" s="411">
        <f>IF(R404+Q404&gt;0,AVERAGE(Q404:R404),0)</f>
        <v>0</v>
      </c>
      <c r="Q404" s="412"/>
      <c r="R404" s="976"/>
      <c r="S404" s="411">
        <f>IF(U404+T404&gt;0,AVERAGE(T404:U404),0)</f>
        <v>0</v>
      </c>
      <c r="T404" s="412"/>
      <c r="U404" s="413"/>
      <c r="V404" s="1241" t="s">
        <v>35</v>
      </c>
      <c r="W404" s="1242" t="s">
        <v>35</v>
      </c>
      <c r="X404" s="1242" t="s">
        <v>35</v>
      </c>
      <c r="Y404" s="1243" t="s">
        <v>35</v>
      </c>
      <c r="Z404" s="1094" t="s">
        <v>35</v>
      </c>
      <c r="AA404" s="1095" t="s">
        <v>35</v>
      </c>
      <c r="AB404" s="1095" t="s">
        <v>35</v>
      </c>
      <c r="AC404" s="1096" t="s">
        <v>35</v>
      </c>
      <c r="AD404" s="1094" t="s">
        <v>35</v>
      </c>
      <c r="AE404" s="1095" t="s">
        <v>35</v>
      </c>
      <c r="AF404" s="1095" t="s">
        <v>35</v>
      </c>
      <c r="AG404" s="1096" t="s">
        <v>35</v>
      </c>
    </row>
    <row r="405" spans="1:33" s="401" customFormat="1" ht="12.75" outlineLevel="1">
      <c r="A405" s="270"/>
      <c r="B405" s="382" t="s">
        <v>508</v>
      </c>
      <c r="C405" s="383">
        <v>3110</v>
      </c>
      <c r="D405" s="384" t="s">
        <v>117</v>
      </c>
      <c r="E405" s="396" t="s">
        <v>509</v>
      </c>
      <c r="F405" s="626" t="s">
        <v>79</v>
      </c>
      <c r="G405" s="398">
        <f>H405+I405</f>
        <v>0</v>
      </c>
      <c r="H405" s="399">
        <f>ROUND(H406*H407/1000,1)</f>
        <v>0</v>
      </c>
      <c r="I405" s="400">
        <f>ROUND(I406*I407/1000,1)</f>
        <v>0</v>
      </c>
      <c r="J405" s="398">
        <f>K405+L405</f>
        <v>0</v>
      </c>
      <c r="K405" s="399">
        <f>ROUND(K406*K407/1000,1)</f>
        <v>0</v>
      </c>
      <c r="L405" s="400">
        <f>ROUND(L406*L407/1000,1)</f>
        <v>0</v>
      </c>
      <c r="M405" s="398">
        <f>N405+O405</f>
        <v>0</v>
      </c>
      <c r="N405" s="399">
        <f>ROUND(N406*N407/1000,1)</f>
        <v>0</v>
      </c>
      <c r="O405" s="400">
        <f>ROUND(O406*O407/1000,1)</f>
        <v>0</v>
      </c>
      <c r="P405" s="398">
        <f>Q405+R405</f>
        <v>0</v>
      </c>
      <c r="Q405" s="399">
        <f>ROUND(Q406*Q407/1000,1)</f>
        <v>0</v>
      </c>
      <c r="R405" s="967">
        <f>ROUND(R406*R407/1000,1)</f>
        <v>0</v>
      </c>
      <c r="S405" s="398">
        <f>T405+U405</f>
        <v>0</v>
      </c>
      <c r="T405" s="399">
        <f>ROUND(T406*T407/1000,1)</f>
        <v>0</v>
      </c>
      <c r="U405" s="400">
        <f>ROUND(U406*U407/1000,1)</f>
        <v>0</v>
      </c>
      <c r="V405" s="1232" t="s">
        <v>35</v>
      </c>
      <c r="W405" s="1233" t="s">
        <v>35</v>
      </c>
      <c r="X405" s="1233" t="s">
        <v>35</v>
      </c>
      <c r="Y405" s="1234" t="s">
        <v>35</v>
      </c>
      <c r="Z405" s="1022">
        <f>J405-G405</f>
        <v>0</v>
      </c>
      <c r="AA405" s="636">
        <f>M405-G405</f>
        <v>0</v>
      </c>
      <c r="AB405" s="636">
        <f>P405-G405</f>
        <v>0</v>
      </c>
      <c r="AC405" s="1111">
        <f>S405-G405</f>
        <v>0</v>
      </c>
      <c r="AD405" s="1112">
        <f>IF(G405&gt;0,ROUND((J405/G405),3),0)</f>
        <v>0</v>
      </c>
      <c r="AE405" s="1113">
        <f>IF(G405&gt;0,ROUND((M405/G405),3),0)</f>
        <v>0</v>
      </c>
      <c r="AF405" s="1113">
        <f>IF(G405&gt;0,ROUND((P405/G405),3),0)</f>
        <v>0</v>
      </c>
      <c r="AG405" s="1114">
        <f>IF(G405&gt;0,ROUND((S405/G405),3),0)</f>
        <v>0</v>
      </c>
    </row>
    <row r="406" spans="2:33" s="402" customFormat="1" ht="11.25" outlineLevel="1">
      <c r="B406" s="403"/>
      <c r="C406" s="404"/>
      <c r="D406" s="405" t="s">
        <v>117</v>
      </c>
      <c r="E406" s="406" t="s">
        <v>147</v>
      </c>
      <c r="F406" s="631" t="s">
        <v>37</v>
      </c>
      <c r="G406" s="408">
        <f>H406+I406</f>
        <v>0</v>
      </c>
      <c r="H406" s="409"/>
      <c r="I406" s="410"/>
      <c r="J406" s="408">
        <f>K406+L406</f>
        <v>0</v>
      </c>
      <c r="K406" s="409"/>
      <c r="L406" s="410"/>
      <c r="M406" s="408">
        <f>N406+O406</f>
        <v>0</v>
      </c>
      <c r="N406" s="409"/>
      <c r="O406" s="410"/>
      <c r="P406" s="408">
        <f>Q406+R406</f>
        <v>0</v>
      </c>
      <c r="Q406" s="409"/>
      <c r="R406" s="1017"/>
      <c r="S406" s="408">
        <f>T406+U406</f>
        <v>0</v>
      </c>
      <c r="T406" s="409"/>
      <c r="U406" s="410"/>
      <c r="V406" s="1307" t="s">
        <v>35</v>
      </c>
      <c r="W406" s="1308" t="s">
        <v>35</v>
      </c>
      <c r="X406" s="1308" t="s">
        <v>35</v>
      </c>
      <c r="Y406" s="1309" t="s">
        <v>35</v>
      </c>
      <c r="Z406" s="1094" t="s">
        <v>35</v>
      </c>
      <c r="AA406" s="1095" t="s">
        <v>35</v>
      </c>
      <c r="AB406" s="1095" t="s">
        <v>35</v>
      </c>
      <c r="AC406" s="1096" t="s">
        <v>35</v>
      </c>
      <c r="AD406" s="1094" t="s">
        <v>35</v>
      </c>
      <c r="AE406" s="1095" t="s">
        <v>35</v>
      </c>
      <c r="AF406" s="1095" t="s">
        <v>35</v>
      </c>
      <c r="AG406" s="1096" t="s">
        <v>35</v>
      </c>
    </row>
    <row r="407" spans="2:33" s="402" customFormat="1" ht="11.25" outlineLevel="1">
      <c r="B407" s="403"/>
      <c r="C407" s="404"/>
      <c r="D407" s="405" t="s">
        <v>117</v>
      </c>
      <c r="E407" s="638" t="s">
        <v>148</v>
      </c>
      <c r="F407" s="639" t="s">
        <v>122</v>
      </c>
      <c r="G407" s="632">
        <f>IF(I407+H407&gt;0,AVERAGE(H407:I407),0)</f>
        <v>0</v>
      </c>
      <c r="H407" s="633"/>
      <c r="I407" s="634"/>
      <c r="J407" s="632">
        <f>IF(L407+K407&gt;0,AVERAGE(K407:L407),0)</f>
        <v>0</v>
      </c>
      <c r="K407" s="633"/>
      <c r="L407" s="634"/>
      <c r="M407" s="632">
        <f>IF(O407+N407&gt;0,AVERAGE(N407:O407),0)</f>
        <v>0</v>
      </c>
      <c r="N407" s="633"/>
      <c r="O407" s="634"/>
      <c r="P407" s="632">
        <f>IF(R407+Q407&gt;0,AVERAGE(Q407:R407),0)</f>
        <v>0</v>
      </c>
      <c r="Q407" s="633"/>
      <c r="R407" s="1021"/>
      <c r="S407" s="632">
        <f>IF(U407+T407&gt;0,AVERAGE(T407:U407),0)</f>
        <v>0</v>
      </c>
      <c r="T407" s="633"/>
      <c r="U407" s="634"/>
      <c r="V407" s="1241" t="s">
        <v>35</v>
      </c>
      <c r="W407" s="1242" t="s">
        <v>35</v>
      </c>
      <c r="X407" s="1242" t="s">
        <v>35</v>
      </c>
      <c r="Y407" s="1243" t="s">
        <v>35</v>
      </c>
      <c r="Z407" s="1094" t="s">
        <v>35</v>
      </c>
      <c r="AA407" s="1095" t="s">
        <v>35</v>
      </c>
      <c r="AB407" s="1095" t="s">
        <v>35</v>
      </c>
      <c r="AC407" s="1096" t="s">
        <v>35</v>
      </c>
      <c r="AD407" s="1094" t="s">
        <v>35</v>
      </c>
      <c r="AE407" s="1095" t="s">
        <v>35</v>
      </c>
      <c r="AF407" s="1095" t="s">
        <v>35</v>
      </c>
      <c r="AG407" s="1096" t="s">
        <v>35</v>
      </c>
    </row>
    <row r="408" spans="2:33" s="270" customFormat="1" ht="12.75" outlineLevel="1">
      <c r="B408" s="290" t="s">
        <v>510</v>
      </c>
      <c r="C408" s="345">
        <v>3110</v>
      </c>
      <c r="D408" s="346" t="s">
        <v>117</v>
      </c>
      <c r="E408" s="640" t="s">
        <v>511</v>
      </c>
      <c r="F408" s="94" t="s">
        <v>79</v>
      </c>
      <c r="G408" s="304">
        <f>H408+I408</f>
        <v>0</v>
      </c>
      <c r="H408" s="305">
        <f>ROUND(H409*H410/1000,1)</f>
        <v>0</v>
      </c>
      <c r="I408" s="306">
        <f>ROUND(I409*I410/1000,1)</f>
        <v>0</v>
      </c>
      <c r="J408" s="304">
        <f>K408+L408</f>
        <v>0</v>
      </c>
      <c r="K408" s="305">
        <f>ROUND(K409*K410/1000,1)</f>
        <v>0</v>
      </c>
      <c r="L408" s="306">
        <f>ROUND(L409*L410/1000,1)</f>
        <v>0</v>
      </c>
      <c r="M408" s="304">
        <f>N408+O408</f>
        <v>0</v>
      </c>
      <c r="N408" s="305">
        <f>ROUND(N409*N410/1000,1)</f>
        <v>0</v>
      </c>
      <c r="O408" s="306">
        <f>ROUND(O409*O410/1000,1)</f>
        <v>0</v>
      </c>
      <c r="P408" s="304">
        <f>Q408+R408</f>
        <v>0</v>
      </c>
      <c r="Q408" s="305">
        <f>ROUND(Q409*Q410/1000,1)</f>
        <v>0</v>
      </c>
      <c r="R408" s="381">
        <f>ROUND(R409*R410/1000,1)</f>
        <v>0</v>
      </c>
      <c r="S408" s="304">
        <f>T408+U408</f>
        <v>0</v>
      </c>
      <c r="T408" s="305">
        <f>ROUND(T409*T410/1000,1)</f>
        <v>0</v>
      </c>
      <c r="U408" s="306">
        <f>ROUND(U409*U410/1000,1)</f>
        <v>0</v>
      </c>
      <c r="V408" s="1235" t="s">
        <v>35</v>
      </c>
      <c r="W408" s="1236" t="s">
        <v>35</v>
      </c>
      <c r="X408" s="1236" t="s">
        <v>35</v>
      </c>
      <c r="Y408" s="1237" t="s">
        <v>35</v>
      </c>
      <c r="Z408" s="381">
        <f>J408-G408</f>
        <v>0</v>
      </c>
      <c r="AA408" s="305">
        <f>M408-G408</f>
        <v>0</v>
      </c>
      <c r="AB408" s="305">
        <f>P408-G408</f>
        <v>0</v>
      </c>
      <c r="AC408" s="1073">
        <f>S408-G408</f>
        <v>0</v>
      </c>
      <c r="AD408" s="1074">
        <f>IF(G408&gt;0,ROUND((J408/G408),3),0)</f>
        <v>0</v>
      </c>
      <c r="AE408" s="1075">
        <f>IF(G408&gt;0,ROUND((M408/G408),3),0)</f>
        <v>0</v>
      </c>
      <c r="AF408" s="1075">
        <f>IF(G408&gt;0,ROUND((P408/G408),3),0)</f>
        <v>0</v>
      </c>
      <c r="AG408" s="1076">
        <f>IF(G408&gt;0,ROUND((S408/G408),3),0)</f>
        <v>0</v>
      </c>
    </row>
    <row r="409" spans="2:33" s="294" customFormat="1" ht="12" outlineLevel="1">
      <c r="B409" s="312"/>
      <c r="C409" s="641"/>
      <c r="D409" s="384" t="s">
        <v>117</v>
      </c>
      <c r="E409" s="385" t="s">
        <v>147</v>
      </c>
      <c r="F409" s="262" t="s">
        <v>37</v>
      </c>
      <c r="G409" s="243">
        <f>H409+I409</f>
        <v>0</v>
      </c>
      <c r="H409" s="244"/>
      <c r="I409" s="245"/>
      <c r="J409" s="243">
        <f>K409+L409</f>
        <v>0</v>
      </c>
      <c r="K409" s="244"/>
      <c r="L409" s="245"/>
      <c r="M409" s="243">
        <f>N409+O409</f>
        <v>0</v>
      </c>
      <c r="N409" s="244"/>
      <c r="O409" s="245"/>
      <c r="P409" s="243">
        <f>Q409+R409</f>
        <v>0</v>
      </c>
      <c r="Q409" s="244"/>
      <c r="R409" s="377"/>
      <c r="S409" s="243">
        <f>T409+U409</f>
        <v>0</v>
      </c>
      <c r="T409" s="244"/>
      <c r="U409" s="245"/>
      <c r="V409" s="1304" t="s">
        <v>35</v>
      </c>
      <c r="W409" s="1305" t="s">
        <v>35</v>
      </c>
      <c r="X409" s="1305" t="s">
        <v>35</v>
      </c>
      <c r="Y409" s="1306" t="s">
        <v>35</v>
      </c>
      <c r="Z409" s="1042" t="s">
        <v>35</v>
      </c>
      <c r="AA409" s="1043" t="s">
        <v>35</v>
      </c>
      <c r="AB409" s="1043" t="s">
        <v>35</v>
      </c>
      <c r="AC409" s="1044" t="s">
        <v>35</v>
      </c>
      <c r="AD409" s="1042" t="s">
        <v>35</v>
      </c>
      <c r="AE409" s="1043" t="s">
        <v>35</v>
      </c>
      <c r="AF409" s="1043" t="s">
        <v>35</v>
      </c>
      <c r="AG409" s="1044" t="s">
        <v>35</v>
      </c>
    </row>
    <row r="410" spans="2:33" s="294" customFormat="1" ht="12" outlineLevel="1">
      <c r="B410" s="312"/>
      <c r="C410" s="641"/>
      <c r="D410" s="384" t="s">
        <v>117</v>
      </c>
      <c r="E410" s="385" t="s">
        <v>148</v>
      </c>
      <c r="F410" s="262" t="s">
        <v>122</v>
      </c>
      <c r="G410" s="308">
        <f>IF(I410+H410&gt;0,AVERAGE(H410:I410),0)</f>
        <v>0</v>
      </c>
      <c r="H410" s="309"/>
      <c r="I410" s="310"/>
      <c r="J410" s="308">
        <f>IF(L410+K410&gt;0,AVERAGE(K410:L410),0)</f>
        <v>0</v>
      </c>
      <c r="K410" s="309"/>
      <c r="L410" s="310"/>
      <c r="M410" s="308">
        <f>IF(O410+N410&gt;0,AVERAGE(N410:O410),0)</f>
        <v>0</v>
      </c>
      <c r="N410" s="309"/>
      <c r="O410" s="310"/>
      <c r="P410" s="308">
        <f>IF(R410+Q410&gt;0,AVERAGE(Q410:R410),0)</f>
        <v>0</v>
      </c>
      <c r="Q410" s="309"/>
      <c r="R410" s="379"/>
      <c r="S410" s="308">
        <f>IF(U410+T410&gt;0,AVERAGE(T410:U410),0)</f>
        <v>0</v>
      </c>
      <c r="T410" s="309"/>
      <c r="U410" s="310"/>
      <c r="V410" s="1217" t="s">
        <v>35</v>
      </c>
      <c r="W410" s="1218" t="s">
        <v>35</v>
      </c>
      <c r="X410" s="1218" t="s">
        <v>35</v>
      </c>
      <c r="Y410" s="1219" t="s">
        <v>35</v>
      </c>
      <c r="Z410" s="1042" t="s">
        <v>35</v>
      </c>
      <c r="AA410" s="1043" t="s">
        <v>35</v>
      </c>
      <c r="AB410" s="1043" t="s">
        <v>35</v>
      </c>
      <c r="AC410" s="1044" t="s">
        <v>35</v>
      </c>
      <c r="AD410" s="1042" t="s">
        <v>35</v>
      </c>
      <c r="AE410" s="1043" t="s">
        <v>35</v>
      </c>
      <c r="AF410" s="1043" t="s">
        <v>35</v>
      </c>
      <c r="AG410" s="1044" t="s">
        <v>35</v>
      </c>
    </row>
    <row r="411" spans="2:33" s="270" customFormat="1" ht="12.75" outlineLevel="1">
      <c r="B411" s="290" t="s">
        <v>512</v>
      </c>
      <c r="C411" s="345">
        <v>3110</v>
      </c>
      <c r="D411" s="346" t="s">
        <v>117</v>
      </c>
      <c r="E411" s="640" t="s">
        <v>513</v>
      </c>
      <c r="F411" s="94" t="s">
        <v>79</v>
      </c>
      <c r="G411" s="304">
        <f>H411+I411</f>
        <v>0</v>
      </c>
      <c r="H411" s="305">
        <f>ROUND(H412*H413/1000,1)</f>
        <v>0</v>
      </c>
      <c r="I411" s="306">
        <f>ROUND(I412*I413/1000,1)</f>
        <v>0</v>
      </c>
      <c r="J411" s="304">
        <f>K411+L411</f>
        <v>0</v>
      </c>
      <c r="K411" s="305">
        <f>ROUND(K412*K413/1000,1)</f>
        <v>0</v>
      </c>
      <c r="L411" s="306">
        <f>ROUND(L412*L413/1000,1)</f>
        <v>0</v>
      </c>
      <c r="M411" s="304">
        <f>N411+O411</f>
        <v>0</v>
      </c>
      <c r="N411" s="305">
        <f>ROUND(N412*N413/1000,1)</f>
        <v>0</v>
      </c>
      <c r="O411" s="306">
        <f>ROUND(O412*O413/1000,1)</f>
        <v>0</v>
      </c>
      <c r="P411" s="304">
        <f>Q411+R411</f>
        <v>0</v>
      </c>
      <c r="Q411" s="305">
        <f>ROUND(Q412*Q413/1000,1)</f>
        <v>0</v>
      </c>
      <c r="R411" s="381">
        <f>ROUND(R412*R413/1000,1)</f>
        <v>0</v>
      </c>
      <c r="S411" s="304">
        <f>T411+U411</f>
        <v>0</v>
      </c>
      <c r="T411" s="305">
        <f>ROUND(T412*T413/1000,1)</f>
        <v>0</v>
      </c>
      <c r="U411" s="306">
        <f>ROUND(U412*U413/1000,1)</f>
        <v>0</v>
      </c>
      <c r="V411" s="1235" t="s">
        <v>35</v>
      </c>
      <c r="W411" s="1236" t="s">
        <v>35</v>
      </c>
      <c r="X411" s="1236" t="s">
        <v>35</v>
      </c>
      <c r="Y411" s="1237" t="s">
        <v>35</v>
      </c>
      <c r="Z411" s="381">
        <f>J411-G411</f>
        <v>0</v>
      </c>
      <c r="AA411" s="305">
        <f>M411-G411</f>
        <v>0</v>
      </c>
      <c r="AB411" s="305">
        <f>P411-G411</f>
        <v>0</v>
      </c>
      <c r="AC411" s="1073">
        <f>S411-G411</f>
        <v>0</v>
      </c>
      <c r="AD411" s="1074">
        <f>IF(G411&gt;0,ROUND((J411/G411),3),0)</f>
        <v>0</v>
      </c>
      <c r="AE411" s="1075">
        <f>IF(G411&gt;0,ROUND((M411/G411),3),0)</f>
        <v>0</v>
      </c>
      <c r="AF411" s="1075">
        <f>IF(G411&gt;0,ROUND((P411/G411),3),0)</f>
        <v>0</v>
      </c>
      <c r="AG411" s="1076">
        <f>IF(G411&gt;0,ROUND((S411/G411),3),0)</f>
        <v>0</v>
      </c>
    </row>
    <row r="412" spans="2:33" s="294" customFormat="1" ht="12" outlineLevel="1">
      <c r="B412" s="312"/>
      <c r="C412" s="641"/>
      <c r="D412" s="384" t="s">
        <v>117</v>
      </c>
      <c r="E412" s="385" t="s">
        <v>147</v>
      </c>
      <c r="F412" s="262" t="s">
        <v>37</v>
      </c>
      <c r="G412" s="243">
        <f>H412+I412</f>
        <v>0</v>
      </c>
      <c r="H412" s="244"/>
      <c r="I412" s="245"/>
      <c r="J412" s="243">
        <f>K412+L412</f>
        <v>0</v>
      </c>
      <c r="K412" s="244"/>
      <c r="L412" s="245"/>
      <c r="M412" s="243">
        <f>N412+O412</f>
        <v>0</v>
      </c>
      <c r="N412" s="244"/>
      <c r="O412" s="245"/>
      <c r="P412" s="243">
        <f>Q412+R412</f>
        <v>0</v>
      </c>
      <c r="Q412" s="244"/>
      <c r="R412" s="377"/>
      <c r="S412" s="243">
        <f>T412+U412</f>
        <v>0</v>
      </c>
      <c r="T412" s="244"/>
      <c r="U412" s="245"/>
      <c r="V412" s="1304" t="s">
        <v>35</v>
      </c>
      <c r="W412" s="1305" t="s">
        <v>35</v>
      </c>
      <c r="X412" s="1305" t="s">
        <v>35</v>
      </c>
      <c r="Y412" s="1306" t="s">
        <v>35</v>
      </c>
      <c r="Z412" s="1042" t="s">
        <v>35</v>
      </c>
      <c r="AA412" s="1043" t="s">
        <v>35</v>
      </c>
      <c r="AB412" s="1043" t="s">
        <v>35</v>
      </c>
      <c r="AC412" s="1044" t="s">
        <v>35</v>
      </c>
      <c r="AD412" s="1042" t="s">
        <v>35</v>
      </c>
      <c r="AE412" s="1043" t="s">
        <v>35</v>
      </c>
      <c r="AF412" s="1043" t="s">
        <v>35</v>
      </c>
      <c r="AG412" s="1044" t="s">
        <v>35</v>
      </c>
    </row>
    <row r="413" spans="2:33" s="294" customFormat="1" ht="12" outlineLevel="1">
      <c r="B413" s="312"/>
      <c r="C413" s="641"/>
      <c r="D413" s="384" t="s">
        <v>117</v>
      </c>
      <c r="E413" s="385" t="s">
        <v>148</v>
      </c>
      <c r="F413" s="262" t="s">
        <v>122</v>
      </c>
      <c r="G413" s="308">
        <f>IF(I413+H413&gt;0,AVERAGE(H413:I413),0)</f>
        <v>0</v>
      </c>
      <c r="H413" s="309"/>
      <c r="I413" s="310"/>
      <c r="J413" s="308">
        <f>IF(L413+K413&gt;0,AVERAGE(K413:L413),0)</f>
        <v>0</v>
      </c>
      <c r="K413" s="309"/>
      <c r="L413" s="310"/>
      <c r="M413" s="308">
        <f>IF(O413+N413&gt;0,AVERAGE(N413:O413),0)</f>
        <v>0</v>
      </c>
      <c r="N413" s="309"/>
      <c r="O413" s="310"/>
      <c r="P413" s="308">
        <f>IF(R413+Q413&gt;0,AVERAGE(Q413:R413),0)</f>
        <v>0</v>
      </c>
      <c r="Q413" s="309"/>
      <c r="R413" s="379"/>
      <c r="S413" s="308">
        <f>IF(U413+T413&gt;0,AVERAGE(T413:U413),0)</f>
        <v>0</v>
      </c>
      <c r="T413" s="309"/>
      <c r="U413" s="310"/>
      <c r="V413" s="1217" t="s">
        <v>35</v>
      </c>
      <c r="W413" s="1218" t="s">
        <v>35</v>
      </c>
      <c r="X413" s="1218" t="s">
        <v>35</v>
      </c>
      <c r="Y413" s="1219" t="s">
        <v>35</v>
      </c>
      <c r="Z413" s="1042" t="s">
        <v>35</v>
      </c>
      <c r="AA413" s="1043" t="s">
        <v>35</v>
      </c>
      <c r="AB413" s="1043" t="s">
        <v>35</v>
      </c>
      <c r="AC413" s="1044" t="s">
        <v>35</v>
      </c>
      <c r="AD413" s="1042" t="s">
        <v>35</v>
      </c>
      <c r="AE413" s="1043" t="s">
        <v>35</v>
      </c>
      <c r="AF413" s="1043" t="s">
        <v>35</v>
      </c>
      <c r="AG413" s="1044" t="s">
        <v>35</v>
      </c>
    </row>
    <row r="414" spans="2:33" s="270" customFormat="1" ht="12.75" outlineLevel="1">
      <c r="B414" s="302" t="s">
        <v>514</v>
      </c>
      <c r="C414" s="613">
        <v>3110</v>
      </c>
      <c r="D414" s="614" t="s">
        <v>117</v>
      </c>
      <c r="E414" s="642" t="s">
        <v>515</v>
      </c>
      <c r="F414" s="269" t="s">
        <v>79</v>
      </c>
      <c r="G414" s="234">
        <f>H414+I414</f>
        <v>0</v>
      </c>
      <c r="H414" s="235">
        <f>ROUND(H415*H416/1000,1)</f>
        <v>0</v>
      </c>
      <c r="I414" s="236">
        <f>ROUND(I415*I416/1000,1)</f>
        <v>0</v>
      </c>
      <c r="J414" s="234">
        <f>K414+L414</f>
        <v>0</v>
      </c>
      <c r="K414" s="235">
        <f>ROUND(K415*K416/1000,1)</f>
        <v>0</v>
      </c>
      <c r="L414" s="236">
        <f>ROUND(L415*L416/1000,1)</f>
        <v>0</v>
      </c>
      <c r="M414" s="234">
        <f>N414+O414</f>
        <v>0</v>
      </c>
      <c r="N414" s="235">
        <f>ROUND(N415*N416/1000,1)</f>
        <v>0</v>
      </c>
      <c r="O414" s="236">
        <f>ROUND(O415*O416/1000,1)</f>
        <v>0</v>
      </c>
      <c r="P414" s="234">
        <f>Q414+R414</f>
        <v>0</v>
      </c>
      <c r="Q414" s="235">
        <f>ROUND(Q415*Q416/1000,1)</f>
        <v>0</v>
      </c>
      <c r="R414" s="395">
        <f>ROUND(R415*R416/1000,1)</f>
        <v>0</v>
      </c>
      <c r="S414" s="234">
        <f>T414+U414</f>
        <v>0</v>
      </c>
      <c r="T414" s="235">
        <f>ROUND(T415*T416/1000,1)</f>
        <v>0</v>
      </c>
      <c r="U414" s="236">
        <f>ROUND(U415*U416/1000,1)</f>
        <v>0</v>
      </c>
      <c r="V414" s="1235" t="s">
        <v>35</v>
      </c>
      <c r="W414" s="1236" t="s">
        <v>35</v>
      </c>
      <c r="X414" s="1236" t="s">
        <v>35</v>
      </c>
      <c r="Y414" s="1237" t="s">
        <v>35</v>
      </c>
      <c r="Z414" s="381">
        <f>J414-G414</f>
        <v>0</v>
      </c>
      <c r="AA414" s="305">
        <f>M414-G414</f>
        <v>0</v>
      </c>
      <c r="AB414" s="305">
        <f>P414-G414</f>
        <v>0</v>
      </c>
      <c r="AC414" s="1073">
        <f>S414-G414</f>
        <v>0</v>
      </c>
      <c r="AD414" s="1074">
        <f>IF(G414&gt;0,ROUND((J414/G414),3),0)</f>
        <v>0</v>
      </c>
      <c r="AE414" s="1075">
        <f>IF(G414&gt;0,ROUND((M414/G414),3),0)</f>
        <v>0</v>
      </c>
      <c r="AF414" s="1075">
        <f>IF(G414&gt;0,ROUND((P414/G414),3),0)</f>
        <v>0</v>
      </c>
      <c r="AG414" s="1076">
        <f>IF(G414&gt;0,ROUND((S414/G414),3),0)</f>
        <v>0</v>
      </c>
    </row>
    <row r="415" spans="2:33" s="294" customFormat="1" ht="12" outlineLevel="1">
      <c r="B415" s="295"/>
      <c r="C415" s="616"/>
      <c r="D415" s="617" t="s">
        <v>117</v>
      </c>
      <c r="E415" s="261" t="s">
        <v>147</v>
      </c>
      <c r="F415" s="262" t="s">
        <v>37</v>
      </c>
      <c r="G415" s="243">
        <f>H415+I415</f>
        <v>0</v>
      </c>
      <c r="H415" s="244"/>
      <c r="I415" s="245"/>
      <c r="J415" s="243">
        <f>K415+L415</f>
        <v>0</v>
      </c>
      <c r="K415" s="244"/>
      <c r="L415" s="245"/>
      <c r="M415" s="243">
        <f>N415+O415</f>
        <v>0</v>
      </c>
      <c r="N415" s="244"/>
      <c r="O415" s="245"/>
      <c r="P415" s="243">
        <f>Q415+R415</f>
        <v>0</v>
      </c>
      <c r="Q415" s="244"/>
      <c r="R415" s="377"/>
      <c r="S415" s="243">
        <f>T415+U415</f>
        <v>0</v>
      </c>
      <c r="T415" s="244"/>
      <c r="U415" s="245"/>
      <c r="V415" s="1304" t="s">
        <v>35</v>
      </c>
      <c r="W415" s="1305" t="s">
        <v>35</v>
      </c>
      <c r="X415" s="1305" t="s">
        <v>35</v>
      </c>
      <c r="Y415" s="1306" t="s">
        <v>35</v>
      </c>
      <c r="Z415" s="1042" t="s">
        <v>35</v>
      </c>
      <c r="AA415" s="1043" t="s">
        <v>35</v>
      </c>
      <c r="AB415" s="1043" t="s">
        <v>35</v>
      </c>
      <c r="AC415" s="1044" t="s">
        <v>35</v>
      </c>
      <c r="AD415" s="1042" t="s">
        <v>35</v>
      </c>
      <c r="AE415" s="1043" t="s">
        <v>35</v>
      </c>
      <c r="AF415" s="1043" t="s">
        <v>35</v>
      </c>
      <c r="AG415" s="1044" t="s">
        <v>35</v>
      </c>
    </row>
    <row r="416" spans="2:33" s="294" customFormat="1" ht="12" outlineLevel="1">
      <c r="B416" s="295"/>
      <c r="C416" s="616"/>
      <c r="D416" s="617" t="s">
        <v>117</v>
      </c>
      <c r="E416" s="261" t="s">
        <v>148</v>
      </c>
      <c r="F416" s="262" t="s">
        <v>122</v>
      </c>
      <c r="G416" s="299">
        <f>IF(I416+H416&gt;0,AVERAGE(H416:I416),0)</f>
        <v>0</v>
      </c>
      <c r="H416" s="300"/>
      <c r="I416" s="301"/>
      <c r="J416" s="299">
        <f>IF(L416+K416&gt;0,AVERAGE(K416:L416),0)</f>
        <v>0</v>
      </c>
      <c r="K416" s="300"/>
      <c r="L416" s="301"/>
      <c r="M416" s="299">
        <f>IF(O416+N416&gt;0,AVERAGE(N416:O416),0)</f>
        <v>0</v>
      </c>
      <c r="N416" s="300"/>
      <c r="O416" s="301"/>
      <c r="P416" s="299">
        <f>IF(R416+Q416&gt;0,AVERAGE(Q416:R416),0)</f>
        <v>0</v>
      </c>
      <c r="Q416" s="300"/>
      <c r="R416" s="962"/>
      <c r="S416" s="299">
        <f>IF(U416+T416&gt;0,AVERAGE(T416:U416),0)</f>
        <v>0</v>
      </c>
      <c r="T416" s="300"/>
      <c r="U416" s="301"/>
      <c r="V416" s="1217" t="s">
        <v>35</v>
      </c>
      <c r="W416" s="1218" t="s">
        <v>35</v>
      </c>
      <c r="X416" s="1218" t="s">
        <v>35</v>
      </c>
      <c r="Y416" s="1219" t="s">
        <v>35</v>
      </c>
      <c r="Z416" s="1042" t="s">
        <v>35</v>
      </c>
      <c r="AA416" s="1043" t="s">
        <v>35</v>
      </c>
      <c r="AB416" s="1043" t="s">
        <v>35</v>
      </c>
      <c r="AC416" s="1044" t="s">
        <v>35</v>
      </c>
      <c r="AD416" s="1042" t="s">
        <v>35</v>
      </c>
      <c r="AE416" s="1043" t="s">
        <v>35</v>
      </c>
      <c r="AF416" s="1043" t="s">
        <v>35</v>
      </c>
      <c r="AG416" s="1044" t="s">
        <v>35</v>
      </c>
    </row>
    <row r="417" spans="2:33" s="270" customFormat="1" ht="12.75" outlineLevel="1">
      <c r="B417" s="302" t="s">
        <v>516</v>
      </c>
      <c r="C417" s="613">
        <v>3110</v>
      </c>
      <c r="D417" s="614" t="s">
        <v>117</v>
      </c>
      <c r="E417" s="615" t="s">
        <v>517</v>
      </c>
      <c r="F417" s="94" t="s">
        <v>79</v>
      </c>
      <c r="G417" s="304">
        <f>H417+I417</f>
        <v>0</v>
      </c>
      <c r="H417" s="305">
        <f>ROUND(H418*H419/1000,1)</f>
        <v>0</v>
      </c>
      <c r="I417" s="306">
        <f>ROUND(I418*I419/1000,1)</f>
        <v>0</v>
      </c>
      <c r="J417" s="304">
        <f>K417+L417</f>
        <v>0</v>
      </c>
      <c r="K417" s="305">
        <f>ROUND(K418*K419/1000,1)</f>
        <v>0</v>
      </c>
      <c r="L417" s="306">
        <f>ROUND(L418*L419/1000,1)</f>
        <v>0</v>
      </c>
      <c r="M417" s="304">
        <f>N417+O417</f>
        <v>0</v>
      </c>
      <c r="N417" s="305">
        <f>ROUND(N418*N419/1000,1)</f>
        <v>0</v>
      </c>
      <c r="O417" s="306">
        <f>ROUND(O418*O419/1000,1)</f>
        <v>0</v>
      </c>
      <c r="P417" s="304">
        <f>Q417+R417</f>
        <v>0</v>
      </c>
      <c r="Q417" s="305">
        <f>ROUND(Q418*Q419/1000,1)</f>
        <v>0</v>
      </c>
      <c r="R417" s="381">
        <f>ROUND(R418*R419/1000,1)</f>
        <v>0</v>
      </c>
      <c r="S417" s="304">
        <f>T417+U417</f>
        <v>0</v>
      </c>
      <c r="T417" s="305">
        <f>ROUND(T418*T419/1000,1)</f>
        <v>0</v>
      </c>
      <c r="U417" s="306">
        <f>ROUND(U418*U419/1000,1)</f>
        <v>0</v>
      </c>
      <c r="V417" s="1235" t="s">
        <v>35</v>
      </c>
      <c r="W417" s="1236" t="s">
        <v>35</v>
      </c>
      <c r="X417" s="1236" t="s">
        <v>35</v>
      </c>
      <c r="Y417" s="1237" t="s">
        <v>35</v>
      </c>
      <c r="Z417" s="381">
        <f>J417-G417</f>
        <v>0</v>
      </c>
      <c r="AA417" s="305">
        <f>M417-G417</f>
        <v>0</v>
      </c>
      <c r="AB417" s="305">
        <f>P417-G417</f>
        <v>0</v>
      </c>
      <c r="AC417" s="1073">
        <f>S417-G417</f>
        <v>0</v>
      </c>
      <c r="AD417" s="1074">
        <f>IF(G417&gt;0,ROUND((J417/G417),3),0)</f>
        <v>0</v>
      </c>
      <c r="AE417" s="1075">
        <f>IF(G417&gt;0,ROUND((M417/G417),3),0)</f>
        <v>0</v>
      </c>
      <c r="AF417" s="1075">
        <f>IF(G417&gt;0,ROUND((P417/G417),3),0)</f>
        <v>0</v>
      </c>
      <c r="AG417" s="1076">
        <f>IF(G417&gt;0,ROUND((S417/G417),3),0)</f>
        <v>0</v>
      </c>
    </row>
    <row r="418" spans="2:33" s="294" customFormat="1" ht="12" outlineLevel="1">
      <c r="B418" s="295"/>
      <c r="C418" s="616"/>
      <c r="D418" s="617" t="s">
        <v>117</v>
      </c>
      <c r="E418" s="261" t="s">
        <v>147</v>
      </c>
      <c r="F418" s="262" t="s">
        <v>37</v>
      </c>
      <c r="G418" s="243">
        <f>H418+I418</f>
        <v>0</v>
      </c>
      <c r="H418" s="244"/>
      <c r="I418" s="245"/>
      <c r="J418" s="243">
        <f>K418+L418</f>
        <v>0</v>
      </c>
      <c r="K418" s="244"/>
      <c r="L418" s="245"/>
      <c r="M418" s="243">
        <f>N418+O418</f>
        <v>0</v>
      </c>
      <c r="N418" s="244"/>
      <c r="O418" s="245"/>
      <c r="P418" s="243">
        <f>Q418+R418</f>
        <v>0</v>
      </c>
      <c r="Q418" s="244"/>
      <c r="R418" s="377"/>
      <c r="S418" s="243">
        <f>T418+U418</f>
        <v>0</v>
      </c>
      <c r="T418" s="244"/>
      <c r="U418" s="245"/>
      <c r="V418" s="1304" t="s">
        <v>35</v>
      </c>
      <c r="W418" s="1305" t="s">
        <v>35</v>
      </c>
      <c r="X418" s="1305" t="s">
        <v>35</v>
      </c>
      <c r="Y418" s="1306" t="s">
        <v>35</v>
      </c>
      <c r="Z418" s="1042" t="s">
        <v>35</v>
      </c>
      <c r="AA418" s="1043" t="s">
        <v>35</v>
      </c>
      <c r="AB418" s="1043" t="s">
        <v>35</v>
      </c>
      <c r="AC418" s="1044" t="s">
        <v>35</v>
      </c>
      <c r="AD418" s="1042" t="s">
        <v>35</v>
      </c>
      <c r="AE418" s="1043" t="s">
        <v>35</v>
      </c>
      <c r="AF418" s="1043" t="s">
        <v>35</v>
      </c>
      <c r="AG418" s="1044" t="s">
        <v>35</v>
      </c>
    </row>
    <row r="419" spans="2:33" s="294" customFormat="1" ht="12" outlineLevel="1">
      <c r="B419" s="295"/>
      <c r="C419" s="616"/>
      <c r="D419" s="617" t="s">
        <v>117</v>
      </c>
      <c r="E419" s="261" t="s">
        <v>148</v>
      </c>
      <c r="F419" s="262" t="s">
        <v>122</v>
      </c>
      <c r="G419" s="308">
        <f>IF(I419+H419&gt;0,AVERAGE(H419:I419),0)</f>
        <v>0</v>
      </c>
      <c r="H419" s="309"/>
      <c r="I419" s="310"/>
      <c r="J419" s="308">
        <f>IF(L419+K419&gt;0,AVERAGE(K419:L419),0)</f>
        <v>0</v>
      </c>
      <c r="K419" s="309"/>
      <c r="L419" s="310"/>
      <c r="M419" s="308">
        <f>IF(O419+N419&gt;0,AVERAGE(N419:O419),0)</f>
        <v>0</v>
      </c>
      <c r="N419" s="309"/>
      <c r="O419" s="310"/>
      <c r="P419" s="308">
        <f>IF(R419+Q419&gt;0,AVERAGE(Q419:R419),0)</f>
        <v>0</v>
      </c>
      <c r="Q419" s="309"/>
      <c r="R419" s="379"/>
      <c r="S419" s="308">
        <f>IF(U419+T419&gt;0,AVERAGE(T419:U419),0)</f>
        <v>0</v>
      </c>
      <c r="T419" s="309"/>
      <c r="U419" s="310"/>
      <c r="V419" s="1217" t="s">
        <v>35</v>
      </c>
      <c r="W419" s="1218" t="s">
        <v>35</v>
      </c>
      <c r="X419" s="1218" t="s">
        <v>35</v>
      </c>
      <c r="Y419" s="1219" t="s">
        <v>35</v>
      </c>
      <c r="Z419" s="1042" t="s">
        <v>35</v>
      </c>
      <c r="AA419" s="1043" t="s">
        <v>35</v>
      </c>
      <c r="AB419" s="1043" t="s">
        <v>35</v>
      </c>
      <c r="AC419" s="1044" t="s">
        <v>35</v>
      </c>
      <c r="AD419" s="1042" t="s">
        <v>35</v>
      </c>
      <c r="AE419" s="1043" t="s">
        <v>35</v>
      </c>
      <c r="AF419" s="1043" t="s">
        <v>35</v>
      </c>
      <c r="AG419" s="1044" t="s">
        <v>35</v>
      </c>
    </row>
    <row r="420" spans="2:33" s="270" customFormat="1" ht="12.75" outlineLevel="1">
      <c r="B420" s="302" t="s">
        <v>518</v>
      </c>
      <c r="C420" s="613">
        <v>3110</v>
      </c>
      <c r="D420" s="614" t="s">
        <v>117</v>
      </c>
      <c r="E420" s="615" t="s">
        <v>519</v>
      </c>
      <c r="F420" s="94" t="s">
        <v>79</v>
      </c>
      <c r="G420" s="234">
        <f>H420+I420</f>
        <v>0</v>
      </c>
      <c r="H420" s="235">
        <f>ROUND(H421*H422/1000,1)</f>
        <v>0</v>
      </c>
      <c r="I420" s="236">
        <f>ROUND(I421*I422/1000,1)</f>
        <v>0</v>
      </c>
      <c r="J420" s="234">
        <f>K420+L420</f>
        <v>0</v>
      </c>
      <c r="K420" s="235">
        <f>ROUND(K421*K422/1000,1)</f>
        <v>0</v>
      </c>
      <c r="L420" s="236">
        <f>ROUND(L421*L422/1000,1)</f>
        <v>0</v>
      </c>
      <c r="M420" s="234">
        <f>N420+O420</f>
        <v>0</v>
      </c>
      <c r="N420" s="235">
        <f>ROUND(N421*N422/1000,1)</f>
        <v>0</v>
      </c>
      <c r="O420" s="236">
        <f>ROUND(O421*O422/1000,1)</f>
        <v>0</v>
      </c>
      <c r="P420" s="234">
        <f>Q420+R420</f>
        <v>0</v>
      </c>
      <c r="Q420" s="235">
        <f>ROUND(Q421*Q422/1000,1)</f>
        <v>0</v>
      </c>
      <c r="R420" s="395">
        <f>ROUND(R421*R422/1000,1)</f>
        <v>0</v>
      </c>
      <c r="S420" s="234">
        <f>T420+U420</f>
        <v>0</v>
      </c>
      <c r="T420" s="235">
        <f>ROUND(T421*T422/1000,1)</f>
        <v>0</v>
      </c>
      <c r="U420" s="236">
        <f>ROUND(U421*U422/1000,1)</f>
        <v>0</v>
      </c>
      <c r="V420" s="1235" t="s">
        <v>35</v>
      </c>
      <c r="W420" s="1236" t="s">
        <v>35</v>
      </c>
      <c r="X420" s="1236" t="s">
        <v>35</v>
      </c>
      <c r="Y420" s="1237" t="s">
        <v>35</v>
      </c>
      <c r="Z420" s="381">
        <f>J420-G420</f>
        <v>0</v>
      </c>
      <c r="AA420" s="305">
        <f>M420-G420</f>
        <v>0</v>
      </c>
      <c r="AB420" s="305">
        <f>P420-G420</f>
        <v>0</v>
      </c>
      <c r="AC420" s="1073">
        <f>S420-G420</f>
        <v>0</v>
      </c>
      <c r="AD420" s="1074">
        <f>IF(G420&gt;0,ROUND((J420/G420),3),0)</f>
        <v>0</v>
      </c>
      <c r="AE420" s="1075">
        <f>IF(G420&gt;0,ROUND((M420/G420),3),0)</f>
        <v>0</v>
      </c>
      <c r="AF420" s="1075">
        <f>IF(G420&gt;0,ROUND((P420/G420),3),0)</f>
        <v>0</v>
      </c>
      <c r="AG420" s="1076">
        <f>IF(G420&gt;0,ROUND((S420/G420),3),0)</f>
        <v>0</v>
      </c>
    </row>
    <row r="421" spans="2:33" s="294" customFormat="1" ht="12" outlineLevel="1">
      <c r="B421" s="295"/>
      <c r="C421" s="616"/>
      <c r="D421" s="617" t="s">
        <v>117</v>
      </c>
      <c r="E421" s="261" t="s">
        <v>147</v>
      </c>
      <c r="F421" s="262" t="s">
        <v>37</v>
      </c>
      <c r="G421" s="243">
        <f>H421+I421</f>
        <v>0</v>
      </c>
      <c r="H421" s="244"/>
      <c r="I421" s="245"/>
      <c r="J421" s="243">
        <f>K421+L421</f>
        <v>0</v>
      </c>
      <c r="K421" s="244"/>
      <c r="L421" s="245"/>
      <c r="M421" s="243">
        <f>N421+O421</f>
        <v>0</v>
      </c>
      <c r="N421" s="244"/>
      <c r="O421" s="245"/>
      <c r="P421" s="243">
        <f>Q421+R421</f>
        <v>0</v>
      </c>
      <c r="Q421" s="244"/>
      <c r="R421" s="377"/>
      <c r="S421" s="243">
        <f>T421+U421</f>
        <v>0</v>
      </c>
      <c r="T421" s="244"/>
      <c r="U421" s="245"/>
      <c r="V421" s="1304" t="s">
        <v>35</v>
      </c>
      <c r="W421" s="1305" t="s">
        <v>35</v>
      </c>
      <c r="X421" s="1305" t="s">
        <v>35</v>
      </c>
      <c r="Y421" s="1306" t="s">
        <v>35</v>
      </c>
      <c r="Z421" s="1042" t="s">
        <v>35</v>
      </c>
      <c r="AA421" s="1043" t="s">
        <v>35</v>
      </c>
      <c r="AB421" s="1043" t="s">
        <v>35</v>
      </c>
      <c r="AC421" s="1044" t="s">
        <v>35</v>
      </c>
      <c r="AD421" s="1042" t="s">
        <v>35</v>
      </c>
      <c r="AE421" s="1043" t="s">
        <v>35</v>
      </c>
      <c r="AF421" s="1043" t="s">
        <v>35</v>
      </c>
      <c r="AG421" s="1044" t="s">
        <v>35</v>
      </c>
    </row>
    <row r="422" spans="2:33" s="294" customFormat="1" ht="12.75" outlineLevel="1" thickBot="1">
      <c r="B422" s="315"/>
      <c r="C422" s="643"/>
      <c r="D422" s="644" t="s">
        <v>117</v>
      </c>
      <c r="E422" s="264" t="s">
        <v>148</v>
      </c>
      <c r="F422" s="247" t="s">
        <v>122</v>
      </c>
      <c r="G422" s="250">
        <f>IF(I422+H422&gt;0,AVERAGE(H422:I422),0)</f>
        <v>0</v>
      </c>
      <c r="H422" s="251"/>
      <c r="I422" s="252"/>
      <c r="J422" s="250">
        <f>IF(L422+K422&gt;0,AVERAGE(K422:L422),0)</f>
        <v>0</v>
      </c>
      <c r="K422" s="251"/>
      <c r="L422" s="252"/>
      <c r="M422" s="250">
        <f>IF(O422+N422&gt;0,AVERAGE(N422:O422),0)</f>
        <v>0</v>
      </c>
      <c r="N422" s="251"/>
      <c r="O422" s="252"/>
      <c r="P422" s="250">
        <f>IF(R422+Q422&gt;0,AVERAGE(Q422:R422),0)</f>
        <v>0</v>
      </c>
      <c r="Q422" s="251"/>
      <c r="R422" s="391"/>
      <c r="S422" s="250">
        <f>IF(U422+T422&gt;0,AVERAGE(T422:U422),0)</f>
        <v>0</v>
      </c>
      <c r="T422" s="251"/>
      <c r="U422" s="252"/>
      <c r="V422" s="1220" t="s">
        <v>35</v>
      </c>
      <c r="W422" s="1221" t="s">
        <v>35</v>
      </c>
      <c r="X422" s="1221" t="s">
        <v>35</v>
      </c>
      <c r="Y422" s="1222" t="s">
        <v>35</v>
      </c>
      <c r="Z422" s="1049" t="s">
        <v>35</v>
      </c>
      <c r="AA422" s="1050" t="s">
        <v>35</v>
      </c>
      <c r="AB422" s="1050" t="s">
        <v>35</v>
      </c>
      <c r="AC422" s="1051" t="s">
        <v>35</v>
      </c>
      <c r="AD422" s="1049" t="s">
        <v>35</v>
      </c>
      <c r="AE422" s="1050" t="s">
        <v>35</v>
      </c>
      <c r="AF422" s="1050" t="s">
        <v>35</v>
      </c>
      <c r="AG422" s="1051" t="s">
        <v>35</v>
      </c>
    </row>
    <row r="423" spans="2:33" s="237" customFormat="1" ht="27" outlineLevel="1" thickBot="1" thickTop="1">
      <c r="B423" s="645" t="s">
        <v>520</v>
      </c>
      <c r="C423" s="646">
        <v>3110</v>
      </c>
      <c r="D423" s="647" t="s">
        <v>154</v>
      </c>
      <c r="E423" s="317" t="s">
        <v>521</v>
      </c>
      <c r="F423" s="272" t="s">
        <v>79</v>
      </c>
      <c r="G423" s="287">
        <f aca="true" t="shared" si="117" ref="G423:U423">G424+G427</f>
        <v>0</v>
      </c>
      <c r="H423" s="288">
        <f t="shared" si="117"/>
        <v>0</v>
      </c>
      <c r="I423" s="289">
        <f t="shared" si="117"/>
        <v>0</v>
      </c>
      <c r="J423" s="287">
        <f t="shared" si="117"/>
        <v>0</v>
      </c>
      <c r="K423" s="288">
        <f t="shared" si="117"/>
        <v>0</v>
      </c>
      <c r="L423" s="289">
        <f t="shared" si="117"/>
        <v>0</v>
      </c>
      <c r="M423" s="287">
        <f t="shared" si="117"/>
        <v>0</v>
      </c>
      <c r="N423" s="288">
        <f t="shared" si="117"/>
        <v>0</v>
      </c>
      <c r="O423" s="289">
        <f t="shared" si="117"/>
        <v>0</v>
      </c>
      <c r="P423" s="287">
        <f t="shared" si="117"/>
        <v>0</v>
      </c>
      <c r="Q423" s="288">
        <f t="shared" si="117"/>
        <v>0</v>
      </c>
      <c r="R423" s="394">
        <f t="shared" si="117"/>
        <v>0</v>
      </c>
      <c r="S423" s="287">
        <f t="shared" si="117"/>
        <v>0</v>
      </c>
      <c r="T423" s="288">
        <f t="shared" si="117"/>
        <v>0</v>
      </c>
      <c r="U423" s="289">
        <f t="shared" si="117"/>
        <v>0</v>
      </c>
      <c r="V423" s="1229" t="s">
        <v>35</v>
      </c>
      <c r="W423" s="1230" t="s">
        <v>35</v>
      </c>
      <c r="X423" s="1230" t="s">
        <v>35</v>
      </c>
      <c r="Y423" s="1231" t="s">
        <v>35</v>
      </c>
      <c r="Z423" s="372">
        <f>J423-G423</f>
        <v>0</v>
      </c>
      <c r="AA423" s="371">
        <f>M423-G423</f>
        <v>0</v>
      </c>
      <c r="AB423" s="371">
        <f>P423-G423</f>
        <v>0</v>
      </c>
      <c r="AC423" s="1066">
        <f>S423-G423</f>
        <v>0</v>
      </c>
      <c r="AD423" s="1067">
        <f>IF(G423&gt;0,ROUND((J423/G423),3),0)</f>
        <v>0</v>
      </c>
      <c r="AE423" s="1068">
        <f>IF(G423&gt;0,ROUND((M423/G423),3),0)</f>
        <v>0</v>
      </c>
      <c r="AF423" s="1068">
        <f>IF(G423&gt;0,ROUND((P423/G423),3),0)</f>
        <v>0</v>
      </c>
      <c r="AG423" s="1069">
        <f>IF(G423&gt;0,ROUND((S423/G423),3),0)</f>
        <v>0</v>
      </c>
    </row>
    <row r="424" spans="1:33" s="270" customFormat="1" ht="16.5" outlineLevel="1" thickTop="1">
      <c r="A424" s="266"/>
      <c r="B424" s="302" t="s">
        <v>522</v>
      </c>
      <c r="C424" s="613">
        <v>3110</v>
      </c>
      <c r="D424" s="614" t="s">
        <v>154</v>
      </c>
      <c r="E424" s="615" t="s">
        <v>523</v>
      </c>
      <c r="F424" s="94" t="s">
        <v>79</v>
      </c>
      <c r="G424" s="234">
        <f>H424+I424</f>
        <v>0</v>
      </c>
      <c r="H424" s="235">
        <f>ROUND(H425*H426/1000,1)</f>
        <v>0</v>
      </c>
      <c r="I424" s="236">
        <f>ROUND(I425*I426/1000,1)</f>
        <v>0</v>
      </c>
      <c r="J424" s="234">
        <f>K424+L424</f>
        <v>0</v>
      </c>
      <c r="K424" s="235">
        <f>ROUND(K425*K426/1000,1)</f>
        <v>0</v>
      </c>
      <c r="L424" s="236">
        <f>ROUND(L425*L426/1000,1)</f>
        <v>0</v>
      </c>
      <c r="M424" s="234">
        <f>N424+O424</f>
        <v>0</v>
      </c>
      <c r="N424" s="235">
        <f>ROUND(N425*N426/1000,1)</f>
        <v>0</v>
      </c>
      <c r="O424" s="236">
        <f>ROUND(O425*O426/1000,1)</f>
        <v>0</v>
      </c>
      <c r="P424" s="234">
        <f>Q424+R424</f>
        <v>0</v>
      </c>
      <c r="Q424" s="235">
        <f>ROUND(Q425*Q426/1000,1)</f>
        <v>0</v>
      </c>
      <c r="R424" s="395">
        <f>ROUND(R425*R426/1000,1)</f>
        <v>0</v>
      </c>
      <c r="S424" s="234">
        <f>T424+U424</f>
        <v>0</v>
      </c>
      <c r="T424" s="235">
        <f>ROUND(T425*T426/1000,1)</f>
        <v>0</v>
      </c>
      <c r="U424" s="236">
        <f>ROUND(U425*U426/1000,1)</f>
        <v>0</v>
      </c>
      <c r="V424" s="1223" t="s">
        <v>35</v>
      </c>
      <c r="W424" s="1224" t="s">
        <v>35</v>
      </c>
      <c r="X424" s="1224" t="s">
        <v>35</v>
      </c>
      <c r="Y424" s="1225" t="s">
        <v>35</v>
      </c>
      <c r="Z424" s="395">
        <f>J424-G424</f>
        <v>0</v>
      </c>
      <c r="AA424" s="235">
        <f>M424-G424</f>
        <v>0</v>
      </c>
      <c r="AB424" s="235">
        <f>P424-G424</f>
        <v>0</v>
      </c>
      <c r="AC424" s="1052">
        <f>S424-G424</f>
        <v>0</v>
      </c>
      <c r="AD424" s="1053">
        <f>IF(G424&gt;0,ROUND((J424/G424),3),0)</f>
        <v>0</v>
      </c>
      <c r="AE424" s="1054">
        <f>IF(G424&gt;0,ROUND((M424/G424),3),0)</f>
        <v>0</v>
      </c>
      <c r="AF424" s="1054">
        <f>IF(G424&gt;0,ROUND((P424/G424),3),0)</f>
        <v>0</v>
      </c>
      <c r="AG424" s="1055">
        <f>IF(G424&gt;0,ROUND((S424/G424),3),0)</f>
        <v>0</v>
      </c>
    </row>
    <row r="425" spans="2:33" s="648" customFormat="1" ht="12" outlineLevel="1">
      <c r="B425" s="649"/>
      <c r="C425" s="650"/>
      <c r="D425" s="617" t="s">
        <v>154</v>
      </c>
      <c r="E425" s="261" t="s">
        <v>147</v>
      </c>
      <c r="F425" s="262" t="s">
        <v>37</v>
      </c>
      <c r="G425" s="243">
        <f>H425+I425</f>
        <v>0</v>
      </c>
      <c r="H425" s="244"/>
      <c r="I425" s="245"/>
      <c r="J425" s="243">
        <f>K425+L425</f>
        <v>0</v>
      </c>
      <c r="K425" s="244"/>
      <c r="L425" s="245"/>
      <c r="M425" s="243">
        <f>N425+O425</f>
        <v>0</v>
      </c>
      <c r="N425" s="244"/>
      <c r="O425" s="245"/>
      <c r="P425" s="243">
        <f>Q425+R425</f>
        <v>0</v>
      </c>
      <c r="Q425" s="244"/>
      <c r="R425" s="377"/>
      <c r="S425" s="243">
        <f>T425+U425</f>
        <v>0</v>
      </c>
      <c r="T425" s="244"/>
      <c r="U425" s="245"/>
      <c r="V425" s="1304" t="s">
        <v>35</v>
      </c>
      <c r="W425" s="1305" t="s">
        <v>35</v>
      </c>
      <c r="X425" s="1305" t="s">
        <v>35</v>
      </c>
      <c r="Y425" s="1306" t="s">
        <v>35</v>
      </c>
      <c r="Z425" s="1042" t="s">
        <v>35</v>
      </c>
      <c r="AA425" s="1043" t="s">
        <v>35</v>
      </c>
      <c r="AB425" s="1043" t="s">
        <v>35</v>
      </c>
      <c r="AC425" s="1044" t="s">
        <v>35</v>
      </c>
      <c r="AD425" s="1042" t="s">
        <v>35</v>
      </c>
      <c r="AE425" s="1043" t="s">
        <v>35</v>
      </c>
      <c r="AF425" s="1043" t="s">
        <v>35</v>
      </c>
      <c r="AG425" s="1044" t="s">
        <v>35</v>
      </c>
    </row>
    <row r="426" spans="2:33" s="648" customFormat="1" ht="12" outlineLevel="1">
      <c r="B426" s="649"/>
      <c r="C426" s="650"/>
      <c r="D426" s="617" t="s">
        <v>154</v>
      </c>
      <c r="E426" s="261" t="s">
        <v>148</v>
      </c>
      <c r="F426" s="262" t="s">
        <v>122</v>
      </c>
      <c r="G426" s="308">
        <f>IF(I426+H426&gt;0,AVERAGE(H426:I426),0)</f>
        <v>0</v>
      </c>
      <c r="H426" s="309"/>
      <c r="I426" s="310"/>
      <c r="J426" s="308">
        <f>IF(L426+K426&gt;0,AVERAGE(K426:L426),0)</f>
        <v>0</v>
      </c>
      <c r="K426" s="309"/>
      <c r="L426" s="310"/>
      <c r="M426" s="308">
        <f>IF(O426+N426&gt;0,AVERAGE(N426:O426),0)</f>
        <v>0</v>
      </c>
      <c r="N426" s="309"/>
      <c r="O426" s="310"/>
      <c r="P426" s="308">
        <f>IF(R426+Q426&gt;0,AVERAGE(Q426:R426),0)</f>
        <v>0</v>
      </c>
      <c r="Q426" s="309"/>
      <c r="R426" s="379"/>
      <c r="S426" s="308">
        <f>IF(U426+T426&gt;0,AVERAGE(T426:U426),0)</f>
        <v>0</v>
      </c>
      <c r="T426" s="309"/>
      <c r="U426" s="310"/>
      <c r="V426" s="1217" t="s">
        <v>35</v>
      </c>
      <c r="W426" s="1218" t="s">
        <v>35</v>
      </c>
      <c r="X426" s="1218" t="s">
        <v>35</v>
      </c>
      <c r="Y426" s="1219" t="s">
        <v>35</v>
      </c>
      <c r="Z426" s="1042" t="s">
        <v>35</v>
      </c>
      <c r="AA426" s="1043" t="s">
        <v>35</v>
      </c>
      <c r="AB426" s="1043" t="s">
        <v>35</v>
      </c>
      <c r="AC426" s="1044" t="s">
        <v>35</v>
      </c>
      <c r="AD426" s="1042" t="s">
        <v>35</v>
      </c>
      <c r="AE426" s="1043" t="s">
        <v>35</v>
      </c>
      <c r="AF426" s="1043" t="s">
        <v>35</v>
      </c>
      <c r="AG426" s="1044" t="s">
        <v>35</v>
      </c>
    </row>
    <row r="427" spans="1:33" s="270" customFormat="1" ht="15.75" outlineLevel="1">
      <c r="A427" s="266"/>
      <c r="B427" s="302" t="s">
        <v>524</v>
      </c>
      <c r="C427" s="613">
        <v>3110</v>
      </c>
      <c r="D427" s="614" t="s">
        <v>154</v>
      </c>
      <c r="E427" s="615" t="s">
        <v>525</v>
      </c>
      <c r="F427" s="94" t="s">
        <v>79</v>
      </c>
      <c r="G427" s="234">
        <f>H427+I427</f>
        <v>0</v>
      </c>
      <c r="H427" s="235">
        <f>ROUND(H428*H429/1000,1)</f>
        <v>0</v>
      </c>
      <c r="I427" s="236">
        <f>ROUND(I428*I429/1000,1)</f>
        <v>0</v>
      </c>
      <c r="J427" s="234">
        <f>K427+L427</f>
        <v>0</v>
      </c>
      <c r="K427" s="235">
        <f>ROUND(K428*K429/1000,1)</f>
        <v>0</v>
      </c>
      <c r="L427" s="236">
        <f>ROUND(L428*L429/1000,1)</f>
        <v>0</v>
      </c>
      <c r="M427" s="234">
        <f>N427+O427</f>
        <v>0</v>
      </c>
      <c r="N427" s="235">
        <f>ROUND(N428*N429/1000,1)</f>
        <v>0</v>
      </c>
      <c r="O427" s="236">
        <f>ROUND(O428*O429/1000,1)</f>
        <v>0</v>
      </c>
      <c r="P427" s="234">
        <f>Q427+R427</f>
        <v>0</v>
      </c>
      <c r="Q427" s="235">
        <f>ROUND(Q428*Q429/1000,1)</f>
        <v>0</v>
      </c>
      <c r="R427" s="395">
        <f>ROUND(R428*R429/1000,1)</f>
        <v>0</v>
      </c>
      <c r="S427" s="234">
        <f>T427+U427</f>
        <v>0</v>
      </c>
      <c r="T427" s="235">
        <f>ROUND(T428*T429/1000,1)</f>
        <v>0</v>
      </c>
      <c r="U427" s="236">
        <f>ROUND(U428*U429/1000,1)</f>
        <v>0</v>
      </c>
      <c r="V427" s="1235" t="s">
        <v>35</v>
      </c>
      <c r="W427" s="1236" t="s">
        <v>35</v>
      </c>
      <c r="X427" s="1236" t="s">
        <v>35</v>
      </c>
      <c r="Y427" s="1237" t="s">
        <v>35</v>
      </c>
      <c r="Z427" s="381">
        <f>J427-G427</f>
        <v>0</v>
      </c>
      <c r="AA427" s="305">
        <f>M427-G427</f>
        <v>0</v>
      </c>
      <c r="AB427" s="305">
        <f>P427-G427</f>
        <v>0</v>
      </c>
      <c r="AC427" s="1073">
        <f>S427-G427</f>
        <v>0</v>
      </c>
      <c r="AD427" s="1074">
        <f>IF(G427&gt;0,ROUND((J427/G427),3),0)</f>
        <v>0</v>
      </c>
      <c r="AE427" s="1075">
        <f>IF(G427&gt;0,ROUND((M427/G427),3),0)</f>
        <v>0</v>
      </c>
      <c r="AF427" s="1075">
        <f>IF(G427&gt;0,ROUND((P427/G427),3),0)</f>
        <v>0</v>
      </c>
      <c r="AG427" s="1076">
        <f>IF(G427&gt;0,ROUND((S427/G427),3),0)</f>
        <v>0</v>
      </c>
    </row>
    <row r="428" spans="2:33" s="648" customFormat="1" ht="12" outlineLevel="1">
      <c r="B428" s="649"/>
      <c r="C428" s="650"/>
      <c r="D428" s="617" t="s">
        <v>154</v>
      </c>
      <c r="E428" s="261" t="s">
        <v>147</v>
      </c>
      <c r="F428" s="262" t="s">
        <v>37</v>
      </c>
      <c r="G428" s="243">
        <f>H428+I428</f>
        <v>0</v>
      </c>
      <c r="H428" s="244"/>
      <c r="I428" s="245"/>
      <c r="J428" s="243">
        <f>K428+L428</f>
        <v>0</v>
      </c>
      <c r="K428" s="244"/>
      <c r="L428" s="245"/>
      <c r="M428" s="243">
        <f>N428+O428</f>
        <v>0</v>
      </c>
      <c r="N428" s="244"/>
      <c r="O428" s="245"/>
      <c r="P428" s="243">
        <f>Q428+R428</f>
        <v>0</v>
      </c>
      <c r="Q428" s="244"/>
      <c r="R428" s="377"/>
      <c r="S428" s="243">
        <f>T428+U428</f>
        <v>0</v>
      </c>
      <c r="T428" s="244"/>
      <c r="U428" s="245"/>
      <c r="V428" s="1304" t="s">
        <v>35</v>
      </c>
      <c r="W428" s="1305" t="s">
        <v>35</v>
      </c>
      <c r="X428" s="1305" t="s">
        <v>35</v>
      </c>
      <c r="Y428" s="1306" t="s">
        <v>35</v>
      </c>
      <c r="Z428" s="1042" t="s">
        <v>35</v>
      </c>
      <c r="AA428" s="1043" t="s">
        <v>35</v>
      </c>
      <c r="AB428" s="1043" t="s">
        <v>35</v>
      </c>
      <c r="AC428" s="1044" t="s">
        <v>35</v>
      </c>
      <c r="AD428" s="1042" t="s">
        <v>35</v>
      </c>
      <c r="AE428" s="1043" t="s">
        <v>35</v>
      </c>
      <c r="AF428" s="1043" t="s">
        <v>35</v>
      </c>
      <c r="AG428" s="1044" t="s">
        <v>35</v>
      </c>
    </row>
    <row r="429" spans="2:33" s="648" customFormat="1" ht="12.75" outlineLevel="1" thickBot="1">
      <c r="B429" s="651"/>
      <c r="C429" s="652"/>
      <c r="D429" s="644" t="s">
        <v>154</v>
      </c>
      <c r="E429" s="264" t="s">
        <v>148</v>
      </c>
      <c r="F429" s="265" t="s">
        <v>122</v>
      </c>
      <c r="G429" s="250">
        <f>IF(I429+H429&gt;0,AVERAGE(H429:I429),0)</f>
        <v>0</v>
      </c>
      <c r="H429" s="251"/>
      <c r="I429" s="252"/>
      <c r="J429" s="250">
        <f>IF(L429+K429&gt;0,AVERAGE(K429:L429),0)</f>
        <v>0</v>
      </c>
      <c r="K429" s="251"/>
      <c r="L429" s="252"/>
      <c r="M429" s="250">
        <f>IF(O429+N429&gt;0,AVERAGE(N429:O429),0)</f>
        <v>0</v>
      </c>
      <c r="N429" s="251"/>
      <c r="O429" s="252"/>
      <c r="P429" s="250">
        <f>IF(R429+Q429&gt;0,AVERAGE(Q429:R429),0)</f>
        <v>0</v>
      </c>
      <c r="Q429" s="251"/>
      <c r="R429" s="391"/>
      <c r="S429" s="250">
        <f>IF(U429+T429&gt;0,AVERAGE(T429:U429),0)</f>
        <v>0</v>
      </c>
      <c r="T429" s="251"/>
      <c r="U429" s="252"/>
      <c r="V429" s="1220" t="s">
        <v>35</v>
      </c>
      <c r="W429" s="1221" t="s">
        <v>35</v>
      </c>
      <c r="X429" s="1221" t="s">
        <v>35</v>
      </c>
      <c r="Y429" s="1222" t="s">
        <v>35</v>
      </c>
      <c r="Z429" s="1049" t="s">
        <v>35</v>
      </c>
      <c r="AA429" s="1050" t="s">
        <v>35</v>
      </c>
      <c r="AB429" s="1050" t="s">
        <v>35</v>
      </c>
      <c r="AC429" s="1051" t="s">
        <v>35</v>
      </c>
      <c r="AD429" s="1049" t="s">
        <v>35</v>
      </c>
      <c r="AE429" s="1050" t="s">
        <v>35</v>
      </c>
      <c r="AF429" s="1050" t="s">
        <v>35</v>
      </c>
      <c r="AG429" s="1051" t="s">
        <v>35</v>
      </c>
    </row>
    <row r="430" spans="1:33" s="270" customFormat="1" ht="16.5" outlineLevel="1" thickTop="1">
      <c r="A430" s="266"/>
      <c r="B430" s="653" t="s">
        <v>526</v>
      </c>
      <c r="C430" s="654">
        <v>3110</v>
      </c>
      <c r="D430" s="655" t="s">
        <v>198</v>
      </c>
      <c r="E430" s="268" t="s">
        <v>527</v>
      </c>
      <c r="F430" s="269" t="s">
        <v>79</v>
      </c>
      <c r="G430" s="234">
        <f>H430+I430</f>
        <v>0</v>
      </c>
      <c r="H430" s="235">
        <f>ROUND(H431*H432/1000,1)</f>
        <v>0</v>
      </c>
      <c r="I430" s="236">
        <f>ROUND(I431*I432/1000,1)</f>
        <v>0</v>
      </c>
      <c r="J430" s="234">
        <f>K430+L430</f>
        <v>0</v>
      </c>
      <c r="K430" s="235">
        <f>ROUND(K431*K432/1000,1)</f>
        <v>0</v>
      </c>
      <c r="L430" s="236">
        <f>ROUND(L431*L432/1000,1)</f>
        <v>0</v>
      </c>
      <c r="M430" s="234">
        <f>N430+O430</f>
        <v>0</v>
      </c>
      <c r="N430" s="235">
        <f>ROUND(N431*N432/1000,1)</f>
        <v>0</v>
      </c>
      <c r="O430" s="236">
        <f>ROUND(O431*O432/1000,1)</f>
        <v>0</v>
      </c>
      <c r="P430" s="234">
        <f>Q430+R430</f>
        <v>0</v>
      </c>
      <c r="Q430" s="235">
        <f>ROUND(Q431*Q432/1000,1)</f>
        <v>0</v>
      </c>
      <c r="R430" s="395">
        <f>ROUND(R431*R432/1000,1)</f>
        <v>0</v>
      </c>
      <c r="S430" s="234">
        <f>T430+U430</f>
        <v>0</v>
      </c>
      <c r="T430" s="235">
        <f>ROUND(T431*T432/1000,1)</f>
        <v>0</v>
      </c>
      <c r="U430" s="236">
        <f>ROUND(U431*U432/1000,1)</f>
        <v>0</v>
      </c>
      <c r="V430" s="1223" t="s">
        <v>35</v>
      </c>
      <c r="W430" s="1224" t="s">
        <v>35</v>
      </c>
      <c r="X430" s="1224" t="s">
        <v>35</v>
      </c>
      <c r="Y430" s="1225" t="s">
        <v>35</v>
      </c>
      <c r="Z430" s="395">
        <f>J430-G430</f>
        <v>0</v>
      </c>
      <c r="AA430" s="235">
        <f>M430-G430</f>
        <v>0</v>
      </c>
      <c r="AB430" s="235">
        <f>P430-G430</f>
        <v>0</v>
      </c>
      <c r="AC430" s="1052">
        <f>S430-G430</f>
        <v>0</v>
      </c>
      <c r="AD430" s="1053">
        <f>IF(G430&gt;0,ROUND((J430/G430),3),0)</f>
        <v>0</v>
      </c>
      <c r="AE430" s="1054">
        <f>IF(G430&gt;0,ROUND((M430/G430),3),0)</f>
        <v>0</v>
      </c>
      <c r="AF430" s="1054">
        <f>IF(G430&gt;0,ROUND((P430/G430),3),0)</f>
        <v>0</v>
      </c>
      <c r="AG430" s="1055">
        <f>IF(G430&gt;0,ROUND((S430/G430),3),0)</f>
        <v>0</v>
      </c>
    </row>
    <row r="431" spans="2:33" s="294" customFormat="1" ht="12" outlineLevel="1">
      <c r="B431" s="295"/>
      <c r="C431" s="616"/>
      <c r="D431" s="617" t="s">
        <v>198</v>
      </c>
      <c r="E431" s="261" t="s">
        <v>147</v>
      </c>
      <c r="F431" s="262" t="s">
        <v>37</v>
      </c>
      <c r="G431" s="243">
        <f>H431+I431</f>
        <v>0</v>
      </c>
      <c r="H431" s="244"/>
      <c r="I431" s="245"/>
      <c r="J431" s="243">
        <f>K431+L431</f>
        <v>0</v>
      </c>
      <c r="K431" s="244"/>
      <c r="L431" s="245"/>
      <c r="M431" s="243">
        <f>N431+O431</f>
        <v>0</v>
      </c>
      <c r="N431" s="244"/>
      <c r="O431" s="245"/>
      <c r="P431" s="243">
        <f>Q431+R431</f>
        <v>0</v>
      </c>
      <c r="Q431" s="244"/>
      <c r="R431" s="377"/>
      <c r="S431" s="243">
        <f>T431+U431</f>
        <v>0</v>
      </c>
      <c r="T431" s="244"/>
      <c r="U431" s="245"/>
      <c r="V431" s="1304" t="s">
        <v>35</v>
      </c>
      <c r="W431" s="1305" t="s">
        <v>35</v>
      </c>
      <c r="X431" s="1305" t="s">
        <v>35</v>
      </c>
      <c r="Y431" s="1306" t="s">
        <v>35</v>
      </c>
      <c r="Z431" s="1042" t="s">
        <v>35</v>
      </c>
      <c r="AA431" s="1043" t="s">
        <v>35</v>
      </c>
      <c r="AB431" s="1043" t="s">
        <v>35</v>
      </c>
      <c r="AC431" s="1044" t="s">
        <v>35</v>
      </c>
      <c r="AD431" s="1042" t="s">
        <v>35</v>
      </c>
      <c r="AE431" s="1043" t="s">
        <v>35</v>
      </c>
      <c r="AF431" s="1043" t="s">
        <v>35</v>
      </c>
      <c r="AG431" s="1044" t="s">
        <v>35</v>
      </c>
    </row>
    <row r="432" spans="2:33" s="294" customFormat="1" ht="12.75" outlineLevel="1" thickBot="1">
      <c r="B432" s="315"/>
      <c r="C432" s="643"/>
      <c r="D432" s="644" t="s">
        <v>198</v>
      </c>
      <c r="E432" s="264" t="s">
        <v>148</v>
      </c>
      <c r="F432" s="265" t="s">
        <v>122</v>
      </c>
      <c r="G432" s="250">
        <f>IF(I432+H432&gt;0,AVERAGE(H432:I432),0)</f>
        <v>0</v>
      </c>
      <c r="H432" s="251"/>
      <c r="I432" s="252"/>
      <c r="J432" s="250">
        <f>IF(L432+K432&gt;0,AVERAGE(K432:L432),0)</f>
        <v>0</v>
      </c>
      <c r="K432" s="251"/>
      <c r="L432" s="252"/>
      <c r="M432" s="250">
        <f>IF(O432+N432&gt;0,AVERAGE(N432:O432),0)</f>
        <v>0</v>
      </c>
      <c r="N432" s="251"/>
      <c r="O432" s="252"/>
      <c r="P432" s="250">
        <f>IF(R432+Q432&gt;0,AVERAGE(Q432:R432),0)</f>
        <v>0</v>
      </c>
      <c r="Q432" s="251"/>
      <c r="R432" s="391"/>
      <c r="S432" s="250">
        <f>IF(U432+T432&gt;0,AVERAGE(T432:U432),0)</f>
        <v>0</v>
      </c>
      <c r="T432" s="251"/>
      <c r="U432" s="252"/>
      <c r="V432" s="1220" t="s">
        <v>35</v>
      </c>
      <c r="W432" s="1221" t="s">
        <v>35</v>
      </c>
      <c r="X432" s="1221" t="s">
        <v>35</v>
      </c>
      <c r="Y432" s="1222" t="s">
        <v>35</v>
      </c>
      <c r="Z432" s="1049" t="s">
        <v>35</v>
      </c>
      <c r="AA432" s="1050" t="s">
        <v>35</v>
      </c>
      <c r="AB432" s="1050" t="s">
        <v>35</v>
      </c>
      <c r="AC432" s="1051" t="s">
        <v>35</v>
      </c>
      <c r="AD432" s="1049" t="s">
        <v>35</v>
      </c>
      <c r="AE432" s="1050" t="s">
        <v>35</v>
      </c>
      <c r="AF432" s="1050" t="s">
        <v>35</v>
      </c>
      <c r="AG432" s="1051" t="s">
        <v>35</v>
      </c>
    </row>
    <row r="433" spans="1:33" s="270" customFormat="1" ht="16.5" outlineLevel="1" thickTop="1">
      <c r="A433" s="266"/>
      <c r="B433" s="653" t="s">
        <v>528</v>
      </c>
      <c r="C433" s="654">
        <v>3110</v>
      </c>
      <c r="D433" s="655" t="s">
        <v>322</v>
      </c>
      <c r="E433" s="656" t="s">
        <v>529</v>
      </c>
      <c r="F433" s="269" t="s">
        <v>79</v>
      </c>
      <c r="G433" s="234">
        <f>H433+I433</f>
        <v>0</v>
      </c>
      <c r="H433" s="235">
        <f>ROUND(H434*H435/1000,1)</f>
        <v>0</v>
      </c>
      <c r="I433" s="236">
        <f>ROUND(I434*I435/1000,1)</f>
        <v>0</v>
      </c>
      <c r="J433" s="234">
        <f>K433+L433</f>
        <v>0</v>
      </c>
      <c r="K433" s="235">
        <f>ROUND(K434*K435/1000,1)</f>
        <v>0</v>
      </c>
      <c r="L433" s="236">
        <f>ROUND(L434*L435/1000,1)</f>
        <v>0</v>
      </c>
      <c r="M433" s="234">
        <f>N433+O433</f>
        <v>0</v>
      </c>
      <c r="N433" s="235">
        <f>ROUND(N434*N435/1000,1)</f>
        <v>0</v>
      </c>
      <c r="O433" s="236">
        <f>ROUND(O434*O435/1000,1)</f>
        <v>0</v>
      </c>
      <c r="P433" s="234">
        <f>Q433+R433</f>
        <v>0</v>
      </c>
      <c r="Q433" s="235">
        <f>ROUND(Q434*Q435/1000,1)</f>
        <v>0</v>
      </c>
      <c r="R433" s="395">
        <f>ROUND(R434*R435/1000,1)</f>
        <v>0</v>
      </c>
      <c r="S433" s="234">
        <f>T433+U433</f>
        <v>0</v>
      </c>
      <c r="T433" s="235">
        <f>ROUND(T434*T435/1000,1)</f>
        <v>0</v>
      </c>
      <c r="U433" s="236">
        <f>ROUND(U434*U435/1000,1)</f>
        <v>0</v>
      </c>
      <c r="V433" s="1223" t="s">
        <v>35</v>
      </c>
      <c r="W433" s="1224" t="s">
        <v>35</v>
      </c>
      <c r="X433" s="1224" t="s">
        <v>35</v>
      </c>
      <c r="Y433" s="1225" t="s">
        <v>35</v>
      </c>
      <c r="Z433" s="395">
        <f>J433-G433</f>
        <v>0</v>
      </c>
      <c r="AA433" s="235">
        <f>M433-G433</f>
        <v>0</v>
      </c>
      <c r="AB433" s="235">
        <f>P433-G433</f>
        <v>0</v>
      </c>
      <c r="AC433" s="1052">
        <f>S433-G433</f>
        <v>0</v>
      </c>
      <c r="AD433" s="1053">
        <f>IF(G433&gt;0,ROUND((J433/G433),3),0)</f>
        <v>0</v>
      </c>
      <c r="AE433" s="1054">
        <f>IF(G433&gt;0,ROUND((M433/G433),3),0)</f>
        <v>0</v>
      </c>
      <c r="AF433" s="1054">
        <f>IF(G433&gt;0,ROUND((P433/G433),3),0)</f>
        <v>0</v>
      </c>
      <c r="AG433" s="1055">
        <f>IF(G433&gt;0,ROUND((S433/G433),3),0)</f>
        <v>0</v>
      </c>
    </row>
    <row r="434" spans="2:33" s="294" customFormat="1" ht="12" outlineLevel="1">
      <c r="B434" s="295"/>
      <c r="C434" s="616"/>
      <c r="D434" s="617" t="s">
        <v>322</v>
      </c>
      <c r="E434" s="261" t="s">
        <v>147</v>
      </c>
      <c r="F434" s="262" t="s">
        <v>37</v>
      </c>
      <c r="G434" s="243">
        <f>H434+I434</f>
        <v>0</v>
      </c>
      <c r="H434" s="244"/>
      <c r="I434" s="245"/>
      <c r="J434" s="243">
        <f>K434+L434</f>
        <v>0</v>
      </c>
      <c r="K434" s="244"/>
      <c r="L434" s="245"/>
      <c r="M434" s="243">
        <f>N434+O434</f>
        <v>0</v>
      </c>
      <c r="N434" s="244"/>
      <c r="O434" s="245"/>
      <c r="P434" s="243">
        <f>Q434+R434</f>
        <v>0</v>
      </c>
      <c r="Q434" s="244"/>
      <c r="R434" s="377"/>
      <c r="S434" s="243">
        <f>T434+U434</f>
        <v>0</v>
      </c>
      <c r="T434" s="244"/>
      <c r="U434" s="245"/>
      <c r="V434" s="1304" t="s">
        <v>35</v>
      </c>
      <c r="W434" s="1305" t="s">
        <v>35</v>
      </c>
      <c r="X434" s="1305" t="s">
        <v>35</v>
      </c>
      <c r="Y434" s="1306" t="s">
        <v>35</v>
      </c>
      <c r="Z434" s="1042" t="s">
        <v>35</v>
      </c>
      <c r="AA434" s="1043" t="s">
        <v>35</v>
      </c>
      <c r="AB434" s="1043" t="s">
        <v>35</v>
      </c>
      <c r="AC434" s="1044" t="s">
        <v>35</v>
      </c>
      <c r="AD434" s="1042" t="s">
        <v>35</v>
      </c>
      <c r="AE434" s="1043" t="s">
        <v>35</v>
      </c>
      <c r="AF434" s="1043" t="s">
        <v>35</v>
      </c>
      <c r="AG434" s="1044" t="s">
        <v>35</v>
      </c>
    </row>
    <row r="435" spans="2:33" s="294" customFormat="1" ht="12.75" outlineLevel="1" thickBot="1">
      <c r="B435" s="315"/>
      <c r="C435" s="643"/>
      <c r="D435" s="644" t="s">
        <v>322</v>
      </c>
      <c r="E435" s="264" t="s">
        <v>148</v>
      </c>
      <c r="F435" s="265" t="s">
        <v>122</v>
      </c>
      <c r="G435" s="250">
        <f>IF(I435+H435&gt;0,AVERAGE(H435:I435),0)</f>
        <v>0</v>
      </c>
      <c r="H435" s="251"/>
      <c r="I435" s="252"/>
      <c r="J435" s="250">
        <f>IF(L435+K435&gt;0,AVERAGE(K435:L435),0)</f>
        <v>0</v>
      </c>
      <c r="K435" s="251"/>
      <c r="L435" s="252"/>
      <c r="M435" s="250">
        <f>IF(O435+N435&gt;0,AVERAGE(N435:O435),0)</f>
        <v>0</v>
      </c>
      <c r="N435" s="251"/>
      <c r="O435" s="252"/>
      <c r="P435" s="250">
        <f>IF(R435+Q435&gt;0,AVERAGE(Q435:R435),0)</f>
        <v>0</v>
      </c>
      <c r="Q435" s="251"/>
      <c r="R435" s="391"/>
      <c r="S435" s="250">
        <f>IF(U435+T435&gt;0,AVERAGE(T435:U435),0)</f>
        <v>0</v>
      </c>
      <c r="T435" s="251"/>
      <c r="U435" s="252"/>
      <c r="V435" s="1220" t="s">
        <v>35</v>
      </c>
      <c r="W435" s="1221" t="s">
        <v>35</v>
      </c>
      <c r="X435" s="1221" t="s">
        <v>35</v>
      </c>
      <c r="Y435" s="1222" t="s">
        <v>35</v>
      </c>
      <c r="Z435" s="1049" t="s">
        <v>35</v>
      </c>
      <c r="AA435" s="1050" t="s">
        <v>35</v>
      </c>
      <c r="AB435" s="1050" t="s">
        <v>35</v>
      </c>
      <c r="AC435" s="1051" t="s">
        <v>35</v>
      </c>
      <c r="AD435" s="1049" t="s">
        <v>35</v>
      </c>
      <c r="AE435" s="1050" t="s">
        <v>35</v>
      </c>
      <c r="AF435" s="1050" t="s">
        <v>35</v>
      </c>
      <c r="AG435" s="1051" t="s">
        <v>35</v>
      </c>
    </row>
    <row r="436" spans="2:33" s="270" customFormat="1" ht="26.25" outlineLevel="1" thickTop="1">
      <c r="B436" s="653" t="s">
        <v>530</v>
      </c>
      <c r="C436" s="657">
        <v>3110</v>
      </c>
      <c r="D436" s="658"/>
      <c r="E436" s="659" t="s">
        <v>531</v>
      </c>
      <c r="F436" s="660" t="s">
        <v>79</v>
      </c>
      <c r="G436" s="234">
        <f>H436+I436</f>
        <v>201.5</v>
      </c>
      <c r="H436" s="235">
        <f>ROUND(H437*H438/1000,1)</f>
        <v>0</v>
      </c>
      <c r="I436" s="236">
        <f>ROUND(I437*I438/1000,1)</f>
        <v>201.5</v>
      </c>
      <c r="J436" s="234">
        <f>K436+L436</f>
        <v>0</v>
      </c>
      <c r="K436" s="235">
        <f>ROUND(K437*K438/1000,1)</f>
        <v>0</v>
      </c>
      <c r="L436" s="236">
        <f>ROUND(L437*L438/1000,1)</f>
        <v>0</v>
      </c>
      <c r="M436" s="234">
        <f>N436+O436</f>
        <v>0</v>
      </c>
      <c r="N436" s="235">
        <f>ROUND(N437*N438/1000,1)</f>
        <v>0</v>
      </c>
      <c r="O436" s="236">
        <f>ROUND(O437*O438/1000,1)</f>
        <v>0</v>
      </c>
      <c r="P436" s="234">
        <f>Q436+R436</f>
        <v>201.5</v>
      </c>
      <c r="Q436" s="235">
        <f>ROUND(Q437*Q438/1000,1)</f>
        <v>0</v>
      </c>
      <c r="R436" s="395">
        <f>ROUND(R437*R438/1000,1)</f>
        <v>201.5</v>
      </c>
      <c r="S436" s="234">
        <f>T436+U436</f>
        <v>0</v>
      </c>
      <c r="T436" s="235">
        <f>ROUND(T437*T438/1000,1)</f>
        <v>0</v>
      </c>
      <c r="U436" s="236">
        <f>ROUND(U437*U438/1000,1)</f>
        <v>0</v>
      </c>
      <c r="V436" s="1223" t="s">
        <v>35</v>
      </c>
      <c r="W436" s="1224" t="s">
        <v>35</v>
      </c>
      <c r="X436" s="1224" t="s">
        <v>35</v>
      </c>
      <c r="Y436" s="1225" t="s">
        <v>35</v>
      </c>
      <c r="Z436" s="395">
        <f>J436-G436</f>
        <v>-201.5</v>
      </c>
      <c r="AA436" s="235">
        <f>M436-G436</f>
        <v>-201.5</v>
      </c>
      <c r="AB436" s="235">
        <f>P436-G436</f>
        <v>0</v>
      </c>
      <c r="AC436" s="1052">
        <f>S436-G436</f>
        <v>-201.5</v>
      </c>
      <c r="AD436" s="1053">
        <f>IF(G436&gt;0,ROUND((J436/G436),3),0)</f>
        <v>0</v>
      </c>
      <c r="AE436" s="1054">
        <f>IF(G436&gt;0,ROUND((M436/G436),3),0)</f>
        <v>0</v>
      </c>
      <c r="AF436" s="1054">
        <f>IF(G436&gt;0,ROUND((P436/G436),3),0)</f>
        <v>1</v>
      </c>
      <c r="AG436" s="1055">
        <f>IF(G436&gt;0,ROUND((S436/G436),3),0)</f>
        <v>0</v>
      </c>
    </row>
    <row r="437" spans="2:33" s="294" customFormat="1" ht="12" outlineLevel="1">
      <c r="B437" s="295"/>
      <c r="C437" s="616"/>
      <c r="D437" s="661"/>
      <c r="E437" s="261" t="s">
        <v>147</v>
      </c>
      <c r="F437" s="262" t="s">
        <v>37</v>
      </c>
      <c r="G437" s="243">
        <f>H437+I437</f>
        <v>58</v>
      </c>
      <c r="H437" s="244"/>
      <c r="I437" s="245">
        <v>58</v>
      </c>
      <c r="J437" s="243">
        <f>K437+L437</f>
        <v>0</v>
      </c>
      <c r="K437" s="244"/>
      <c r="L437" s="245"/>
      <c r="M437" s="243">
        <f>N437+O437</f>
        <v>0</v>
      </c>
      <c r="N437" s="244"/>
      <c r="O437" s="245"/>
      <c r="P437" s="243">
        <f>Q437+R437</f>
        <v>58</v>
      </c>
      <c r="Q437" s="244"/>
      <c r="R437" s="377">
        <v>58</v>
      </c>
      <c r="S437" s="243">
        <f>T437+U437</f>
        <v>0</v>
      </c>
      <c r="T437" s="244"/>
      <c r="U437" s="245"/>
      <c r="V437" s="1304" t="s">
        <v>35</v>
      </c>
      <c r="W437" s="1305" t="s">
        <v>35</v>
      </c>
      <c r="X437" s="1305" t="s">
        <v>35</v>
      </c>
      <c r="Y437" s="1306" t="s">
        <v>35</v>
      </c>
      <c r="Z437" s="1042" t="s">
        <v>35</v>
      </c>
      <c r="AA437" s="1043" t="s">
        <v>35</v>
      </c>
      <c r="AB437" s="1043" t="s">
        <v>35</v>
      </c>
      <c r="AC437" s="1044" t="s">
        <v>35</v>
      </c>
      <c r="AD437" s="1042" t="s">
        <v>35</v>
      </c>
      <c r="AE437" s="1043" t="s">
        <v>35</v>
      </c>
      <c r="AF437" s="1043" t="s">
        <v>35</v>
      </c>
      <c r="AG437" s="1044" t="s">
        <v>35</v>
      </c>
    </row>
    <row r="438" spans="2:33" s="294" customFormat="1" ht="12.75" outlineLevel="1" thickBot="1">
      <c r="B438" s="315"/>
      <c r="C438" s="643"/>
      <c r="D438" s="662"/>
      <c r="E438" s="264" t="s">
        <v>148</v>
      </c>
      <c r="F438" s="265" t="s">
        <v>122</v>
      </c>
      <c r="G438" s="250">
        <f>IF(I438+H438&gt;0,AVERAGE(H438:I438),0)</f>
        <v>3474.14</v>
      </c>
      <c r="H438" s="251"/>
      <c r="I438" s="252">
        <v>3474.14</v>
      </c>
      <c r="J438" s="250">
        <f>IF(L438+K438&gt;0,AVERAGE(K438:L438),0)</f>
        <v>0</v>
      </c>
      <c r="K438" s="251"/>
      <c r="L438" s="252"/>
      <c r="M438" s="250">
        <f>IF(O438+N438&gt;0,AVERAGE(N438:O438),0)</f>
        <v>0</v>
      </c>
      <c r="N438" s="251"/>
      <c r="O438" s="252"/>
      <c r="P438" s="250">
        <f>IF(R438+Q438&gt;0,AVERAGE(Q438:R438),0)</f>
        <v>3474.14</v>
      </c>
      <c r="Q438" s="251"/>
      <c r="R438" s="391">
        <v>3474.14</v>
      </c>
      <c r="S438" s="250">
        <f>IF(U438+T438&gt;0,AVERAGE(T438:U438),0)</f>
        <v>0</v>
      </c>
      <c r="T438" s="251"/>
      <c r="U438" s="252"/>
      <c r="V438" s="1220" t="s">
        <v>35</v>
      </c>
      <c r="W438" s="1221" t="s">
        <v>35</v>
      </c>
      <c r="X438" s="1221" t="s">
        <v>35</v>
      </c>
      <c r="Y438" s="1222" t="s">
        <v>35</v>
      </c>
      <c r="Z438" s="1049" t="s">
        <v>35</v>
      </c>
      <c r="AA438" s="1050" t="s">
        <v>35</v>
      </c>
      <c r="AB438" s="1050" t="s">
        <v>35</v>
      </c>
      <c r="AC438" s="1051" t="s">
        <v>35</v>
      </c>
      <c r="AD438" s="1049" t="s">
        <v>35</v>
      </c>
      <c r="AE438" s="1050" t="s">
        <v>35</v>
      </c>
      <c r="AF438" s="1050" t="s">
        <v>35</v>
      </c>
      <c r="AG438" s="1051" t="s">
        <v>35</v>
      </c>
    </row>
    <row r="439" spans="1:33" s="257" customFormat="1" ht="27" outlineLevel="1" thickBot="1" thickTop="1">
      <c r="A439" s="253"/>
      <c r="B439" s="285" t="s">
        <v>532</v>
      </c>
      <c r="C439" s="350">
        <v>3110</v>
      </c>
      <c r="D439" s="351" t="s">
        <v>533</v>
      </c>
      <c r="E439" s="317" t="s">
        <v>534</v>
      </c>
      <c r="F439" s="272" t="s">
        <v>79</v>
      </c>
      <c r="G439" s="287">
        <f aca="true" t="shared" si="118" ref="G439:U439">G440+G443+G446+G449+G452</f>
        <v>1341.6</v>
      </c>
      <c r="H439" s="288">
        <f t="shared" si="118"/>
        <v>0</v>
      </c>
      <c r="I439" s="289">
        <f t="shared" si="118"/>
        <v>1341.6</v>
      </c>
      <c r="J439" s="287">
        <f t="shared" si="118"/>
        <v>0</v>
      </c>
      <c r="K439" s="288">
        <f t="shared" si="118"/>
        <v>0</v>
      </c>
      <c r="L439" s="289">
        <f t="shared" si="118"/>
        <v>0</v>
      </c>
      <c r="M439" s="287">
        <f t="shared" si="118"/>
        <v>44.6</v>
      </c>
      <c r="N439" s="288">
        <f t="shared" si="118"/>
        <v>0</v>
      </c>
      <c r="O439" s="289">
        <f t="shared" si="118"/>
        <v>44.6</v>
      </c>
      <c r="P439" s="287">
        <f t="shared" si="118"/>
        <v>341.59999999999997</v>
      </c>
      <c r="Q439" s="288">
        <f t="shared" si="118"/>
        <v>0</v>
      </c>
      <c r="R439" s="394">
        <f t="shared" si="118"/>
        <v>341.59999999999997</v>
      </c>
      <c r="S439" s="287">
        <f t="shared" si="118"/>
        <v>0</v>
      </c>
      <c r="T439" s="288">
        <f t="shared" si="118"/>
        <v>0</v>
      </c>
      <c r="U439" s="289">
        <f t="shared" si="118"/>
        <v>0</v>
      </c>
      <c r="V439" s="1229" t="s">
        <v>35</v>
      </c>
      <c r="W439" s="1230" t="s">
        <v>35</v>
      </c>
      <c r="X439" s="1230" t="s">
        <v>35</v>
      </c>
      <c r="Y439" s="1231" t="s">
        <v>35</v>
      </c>
      <c r="Z439" s="372">
        <f>J439-G439</f>
        <v>-1341.6</v>
      </c>
      <c r="AA439" s="371">
        <f>M439-G439</f>
        <v>-1297</v>
      </c>
      <c r="AB439" s="371">
        <f>P439-G439</f>
        <v>-1000</v>
      </c>
      <c r="AC439" s="1066">
        <f>S439-G439</f>
        <v>-1341.6</v>
      </c>
      <c r="AD439" s="1067">
        <f>IF(G439&gt;0,ROUND((J439/G439),3),0)</f>
        <v>0</v>
      </c>
      <c r="AE439" s="1068">
        <f>IF(G439&gt;0,ROUND((M439/G439),3),0)</f>
        <v>0.033</v>
      </c>
      <c r="AF439" s="1068">
        <f>IF(G439&gt;0,ROUND((P439/G439),3),0)</f>
        <v>0.255</v>
      </c>
      <c r="AG439" s="1069">
        <f>IF(G439&gt;0,ROUND((S439/G439),3),0)</f>
        <v>0</v>
      </c>
    </row>
    <row r="440" spans="2:33" s="270" customFormat="1" ht="13.5" outlineLevel="1" thickTop="1">
      <c r="B440" s="302" t="s">
        <v>535</v>
      </c>
      <c r="C440" s="613">
        <v>3110</v>
      </c>
      <c r="D440" s="614" t="s">
        <v>449</v>
      </c>
      <c r="E440" s="293" t="s">
        <v>536</v>
      </c>
      <c r="F440" s="94" t="s">
        <v>79</v>
      </c>
      <c r="G440" s="234">
        <f>H440+I440</f>
        <v>1000</v>
      </c>
      <c r="H440" s="235">
        <f>ROUND(H441*H442/1000,1)</f>
        <v>0</v>
      </c>
      <c r="I440" s="236">
        <f>ROUND(I441*I442/1000,1)</f>
        <v>1000</v>
      </c>
      <c r="J440" s="234">
        <f>K440+L440</f>
        <v>0</v>
      </c>
      <c r="K440" s="235">
        <f>ROUND(K441*K442/1000,1)</f>
        <v>0</v>
      </c>
      <c r="L440" s="236">
        <f>ROUND(L441*L442/1000,1)</f>
        <v>0</v>
      </c>
      <c r="M440" s="234">
        <f>N440+O440</f>
        <v>0</v>
      </c>
      <c r="N440" s="235">
        <f>ROUND(N441*N442/1000,1)</f>
        <v>0</v>
      </c>
      <c r="O440" s="236">
        <f>ROUND(O441*O442/1000,1)</f>
        <v>0</v>
      </c>
      <c r="P440" s="234">
        <f>Q440+R440</f>
        <v>0</v>
      </c>
      <c r="Q440" s="235">
        <f>ROUND(Q441*Q442/1000,1)</f>
        <v>0</v>
      </c>
      <c r="R440" s="395">
        <f>ROUND(R441*R442/1000,1)</f>
        <v>0</v>
      </c>
      <c r="S440" s="234">
        <f>T440+U440</f>
        <v>0</v>
      </c>
      <c r="T440" s="235">
        <f>ROUND(T441*T442/1000,1)</f>
        <v>0</v>
      </c>
      <c r="U440" s="236">
        <f>ROUND(U441*U442/1000,1)</f>
        <v>0</v>
      </c>
      <c r="V440" s="1223" t="s">
        <v>35</v>
      </c>
      <c r="W440" s="1224" t="s">
        <v>35</v>
      </c>
      <c r="X440" s="1224" t="s">
        <v>35</v>
      </c>
      <c r="Y440" s="1225" t="s">
        <v>35</v>
      </c>
      <c r="Z440" s="395">
        <f>J440-G440</f>
        <v>-1000</v>
      </c>
      <c r="AA440" s="235">
        <f>M440-G440</f>
        <v>-1000</v>
      </c>
      <c r="AB440" s="235">
        <f>P440-G440</f>
        <v>-1000</v>
      </c>
      <c r="AC440" s="1052">
        <f>S440-G440</f>
        <v>-1000</v>
      </c>
      <c r="AD440" s="1053">
        <f>IF(G440&gt;0,ROUND((J440/G440),3),0)</f>
        <v>0</v>
      </c>
      <c r="AE440" s="1054">
        <f>IF(G440&gt;0,ROUND((M440/G440),3),0)</f>
        <v>0</v>
      </c>
      <c r="AF440" s="1054">
        <f>IF(G440&gt;0,ROUND((P440/G440),3),0)</f>
        <v>0</v>
      </c>
      <c r="AG440" s="1055">
        <f>IF(G440&gt;0,ROUND((S440/G440),3),0)</f>
        <v>0</v>
      </c>
    </row>
    <row r="441" spans="2:33" s="319" customFormat="1" ht="12" outlineLevel="1">
      <c r="B441" s="320"/>
      <c r="C441" s="663"/>
      <c r="D441" s="617" t="s">
        <v>449</v>
      </c>
      <c r="E441" s="283" t="s">
        <v>147</v>
      </c>
      <c r="F441" s="262" t="s">
        <v>37</v>
      </c>
      <c r="G441" s="243">
        <f>H441+I441</f>
        <v>3</v>
      </c>
      <c r="H441" s="244"/>
      <c r="I441" s="245">
        <v>3</v>
      </c>
      <c r="J441" s="243">
        <f>K441+L441</f>
        <v>0</v>
      </c>
      <c r="K441" s="244"/>
      <c r="L441" s="245"/>
      <c r="M441" s="243">
        <f>N441+O441</f>
        <v>0</v>
      </c>
      <c r="N441" s="244"/>
      <c r="O441" s="245"/>
      <c r="P441" s="243">
        <f>Q441+R441</f>
        <v>0</v>
      </c>
      <c r="Q441" s="244"/>
      <c r="R441" s="377"/>
      <c r="S441" s="243">
        <f>T441+U441</f>
        <v>0</v>
      </c>
      <c r="T441" s="244"/>
      <c r="U441" s="245"/>
      <c r="V441" s="1304" t="s">
        <v>35</v>
      </c>
      <c r="W441" s="1305" t="s">
        <v>35</v>
      </c>
      <c r="X441" s="1305" t="s">
        <v>35</v>
      </c>
      <c r="Y441" s="1306" t="s">
        <v>35</v>
      </c>
      <c r="Z441" s="1042" t="s">
        <v>35</v>
      </c>
      <c r="AA441" s="1043" t="s">
        <v>35</v>
      </c>
      <c r="AB441" s="1043" t="s">
        <v>35</v>
      </c>
      <c r="AC441" s="1044" t="s">
        <v>35</v>
      </c>
      <c r="AD441" s="1042" t="s">
        <v>35</v>
      </c>
      <c r="AE441" s="1043" t="s">
        <v>35</v>
      </c>
      <c r="AF441" s="1043" t="s">
        <v>35</v>
      </c>
      <c r="AG441" s="1044" t="s">
        <v>35</v>
      </c>
    </row>
    <row r="442" spans="2:33" s="319" customFormat="1" ht="12" outlineLevel="1">
      <c r="B442" s="320"/>
      <c r="C442" s="663"/>
      <c r="D442" s="617" t="s">
        <v>449</v>
      </c>
      <c r="E442" s="283" t="s">
        <v>148</v>
      </c>
      <c r="F442" s="298" t="s">
        <v>122</v>
      </c>
      <c r="G442" s="299">
        <f>IF(I442+H442&gt;0,AVERAGE(H442:I442),0)</f>
        <v>333333.3</v>
      </c>
      <c r="H442" s="300"/>
      <c r="I442" s="301">
        <v>333333.3</v>
      </c>
      <c r="J442" s="299">
        <f>IF(L442+K442&gt;0,AVERAGE(K442:L442),0)</f>
        <v>0</v>
      </c>
      <c r="K442" s="300"/>
      <c r="L442" s="301"/>
      <c r="M442" s="299">
        <f>IF(O442+N442&gt;0,AVERAGE(N442:O442),0)</f>
        <v>0</v>
      </c>
      <c r="N442" s="300"/>
      <c r="O442" s="301"/>
      <c r="P442" s="299">
        <f>IF(R442+Q442&gt;0,AVERAGE(Q442:R442),0)</f>
        <v>0</v>
      </c>
      <c r="Q442" s="300"/>
      <c r="R442" s="962"/>
      <c r="S442" s="299">
        <f>IF(U442+T442&gt;0,AVERAGE(T442:U442),0)</f>
        <v>0</v>
      </c>
      <c r="T442" s="300"/>
      <c r="U442" s="301"/>
      <c r="V442" s="1217" t="s">
        <v>35</v>
      </c>
      <c r="W442" s="1218" t="s">
        <v>35</v>
      </c>
      <c r="X442" s="1218" t="s">
        <v>35</v>
      </c>
      <c r="Y442" s="1219" t="s">
        <v>35</v>
      </c>
      <c r="Z442" s="1042" t="s">
        <v>35</v>
      </c>
      <c r="AA442" s="1043" t="s">
        <v>35</v>
      </c>
      <c r="AB442" s="1043" t="s">
        <v>35</v>
      </c>
      <c r="AC442" s="1044" t="s">
        <v>35</v>
      </c>
      <c r="AD442" s="1042" t="s">
        <v>35</v>
      </c>
      <c r="AE442" s="1043" t="s">
        <v>35</v>
      </c>
      <c r="AF442" s="1043" t="s">
        <v>35</v>
      </c>
      <c r="AG442" s="1044" t="s">
        <v>35</v>
      </c>
    </row>
    <row r="443" spans="2:33" s="270" customFormat="1" ht="12.75" outlineLevel="1">
      <c r="B443" s="302" t="s">
        <v>537</v>
      </c>
      <c r="C443" s="613">
        <v>3110</v>
      </c>
      <c r="D443" s="614" t="s">
        <v>449</v>
      </c>
      <c r="E443" s="293" t="s">
        <v>538</v>
      </c>
      <c r="F443" s="94" t="s">
        <v>79</v>
      </c>
      <c r="G443" s="304">
        <f>H443+I443</f>
        <v>44.6</v>
      </c>
      <c r="H443" s="305">
        <f>ROUND(H444*H445/1000,1)</f>
        <v>0</v>
      </c>
      <c r="I443" s="306">
        <f>ROUND(I444*I445/1000,1)</f>
        <v>44.6</v>
      </c>
      <c r="J443" s="304">
        <f>K443+L443</f>
        <v>0</v>
      </c>
      <c r="K443" s="305">
        <f>ROUND(K444*K445/1000,1)</f>
        <v>0</v>
      </c>
      <c r="L443" s="306">
        <f>ROUND(L444*L445/1000,1)</f>
        <v>0</v>
      </c>
      <c r="M443" s="304">
        <f>N443+O443</f>
        <v>44.6</v>
      </c>
      <c r="N443" s="305">
        <f>ROUND(N444*N445/1000,1)</f>
        <v>0</v>
      </c>
      <c r="O443" s="306">
        <f>ROUND(O444*O445/1000,1)</f>
        <v>44.6</v>
      </c>
      <c r="P443" s="304">
        <f>Q443+R443</f>
        <v>44.6</v>
      </c>
      <c r="Q443" s="305">
        <f>ROUND(Q444*Q445/1000,1)</f>
        <v>0</v>
      </c>
      <c r="R443" s="381">
        <f>ROUND(R444*R445/1000,1)</f>
        <v>44.6</v>
      </c>
      <c r="S443" s="304">
        <f>T443+U443</f>
        <v>0</v>
      </c>
      <c r="T443" s="305">
        <f>ROUND(T444*T445/1000,1)</f>
        <v>0</v>
      </c>
      <c r="U443" s="306">
        <f>ROUND(U444*U445/1000,1)</f>
        <v>0</v>
      </c>
      <c r="V443" s="1235" t="s">
        <v>35</v>
      </c>
      <c r="W443" s="1236" t="s">
        <v>35</v>
      </c>
      <c r="X443" s="1236" t="s">
        <v>35</v>
      </c>
      <c r="Y443" s="1237" t="s">
        <v>35</v>
      </c>
      <c r="Z443" s="381">
        <f>J443-G443</f>
        <v>-44.6</v>
      </c>
      <c r="AA443" s="305">
        <f>M443-G443</f>
        <v>0</v>
      </c>
      <c r="AB443" s="305">
        <f>P443-G443</f>
        <v>0</v>
      </c>
      <c r="AC443" s="1073">
        <f>S443-G443</f>
        <v>-44.6</v>
      </c>
      <c r="AD443" s="1074">
        <f>IF(G443&gt;0,ROUND((J443/G443),3),0)</f>
        <v>0</v>
      </c>
      <c r="AE443" s="1075">
        <f>IF(G443&gt;0,ROUND((M443/G443),3),0)</f>
        <v>1</v>
      </c>
      <c r="AF443" s="1075">
        <f>IF(G443&gt;0,ROUND((P443/G443),3),0)</f>
        <v>1</v>
      </c>
      <c r="AG443" s="1076">
        <f>IF(G443&gt;0,ROUND((S443/G443),3),0)</f>
        <v>0</v>
      </c>
    </row>
    <row r="444" spans="2:33" s="319" customFormat="1" ht="12" outlineLevel="1">
      <c r="B444" s="320"/>
      <c r="C444" s="663"/>
      <c r="D444" s="617" t="s">
        <v>449</v>
      </c>
      <c r="E444" s="283" t="s">
        <v>147</v>
      </c>
      <c r="F444" s="262" t="s">
        <v>37</v>
      </c>
      <c r="G444" s="243">
        <f>H444+I444</f>
        <v>5</v>
      </c>
      <c r="H444" s="244"/>
      <c r="I444" s="245">
        <v>5</v>
      </c>
      <c r="J444" s="243">
        <f>K444+L444</f>
        <v>0</v>
      </c>
      <c r="K444" s="244"/>
      <c r="L444" s="245"/>
      <c r="M444" s="243">
        <f>N444+O444</f>
        <v>5</v>
      </c>
      <c r="N444" s="244"/>
      <c r="O444" s="245">
        <v>5</v>
      </c>
      <c r="P444" s="243">
        <f>Q444+R444</f>
        <v>5</v>
      </c>
      <c r="Q444" s="244"/>
      <c r="R444" s="377">
        <v>5</v>
      </c>
      <c r="S444" s="243">
        <f>T444+U444</f>
        <v>0</v>
      </c>
      <c r="T444" s="244"/>
      <c r="U444" s="245"/>
      <c r="V444" s="1304" t="s">
        <v>35</v>
      </c>
      <c r="W444" s="1305" t="s">
        <v>35</v>
      </c>
      <c r="X444" s="1305" t="s">
        <v>35</v>
      </c>
      <c r="Y444" s="1306" t="s">
        <v>35</v>
      </c>
      <c r="Z444" s="1042" t="s">
        <v>35</v>
      </c>
      <c r="AA444" s="1043" t="s">
        <v>35</v>
      </c>
      <c r="AB444" s="1043" t="s">
        <v>35</v>
      </c>
      <c r="AC444" s="1044" t="s">
        <v>35</v>
      </c>
      <c r="AD444" s="1042" t="s">
        <v>35</v>
      </c>
      <c r="AE444" s="1043" t="s">
        <v>35</v>
      </c>
      <c r="AF444" s="1043" t="s">
        <v>35</v>
      </c>
      <c r="AG444" s="1044" t="s">
        <v>35</v>
      </c>
    </row>
    <row r="445" spans="2:33" s="319" customFormat="1" ht="12" outlineLevel="1">
      <c r="B445" s="320"/>
      <c r="C445" s="663"/>
      <c r="D445" s="617" t="s">
        <v>449</v>
      </c>
      <c r="E445" s="283" t="s">
        <v>148</v>
      </c>
      <c r="F445" s="262" t="s">
        <v>122</v>
      </c>
      <c r="G445" s="308">
        <f>IF(I445+H445&gt;0,AVERAGE(H445:I445),0)</f>
        <v>8925</v>
      </c>
      <c r="H445" s="309"/>
      <c r="I445" s="310">
        <v>8925</v>
      </c>
      <c r="J445" s="308">
        <f>IF(L445+K445&gt;0,AVERAGE(K445:L445),0)</f>
        <v>0</v>
      </c>
      <c r="K445" s="309"/>
      <c r="L445" s="310"/>
      <c r="M445" s="308">
        <f>IF(O445+N445&gt;0,AVERAGE(N445:O445),0)</f>
        <v>8925</v>
      </c>
      <c r="N445" s="309"/>
      <c r="O445" s="310">
        <v>8925</v>
      </c>
      <c r="P445" s="308">
        <f>IF(R445+Q445&gt;0,AVERAGE(Q445:R445),0)</f>
        <v>8925</v>
      </c>
      <c r="Q445" s="309"/>
      <c r="R445" s="379">
        <v>8925</v>
      </c>
      <c r="S445" s="308">
        <f>IF(U445+T445&gt;0,AVERAGE(T445:U445),0)</f>
        <v>0</v>
      </c>
      <c r="T445" s="309"/>
      <c r="U445" s="310"/>
      <c r="V445" s="1217" t="s">
        <v>35</v>
      </c>
      <c r="W445" s="1218" t="s">
        <v>35</v>
      </c>
      <c r="X445" s="1218" t="s">
        <v>35</v>
      </c>
      <c r="Y445" s="1219" t="s">
        <v>35</v>
      </c>
      <c r="Z445" s="1042" t="s">
        <v>35</v>
      </c>
      <c r="AA445" s="1043" t="s">
        <v>35</v>
      </c>
      <c r="AB445" s="1043" t="s">
        <v>35</v>
      </c>
      <c r="AC445" s="1044" t="s">
        <v>35</v>
      </c>
      <c r="AD445" s="1042" t="s">
        <v>35</v>
      </c>
      <c r="AE445" s="1043" t="s">
        <v>35</v>
      </c>
      <c r="AF445" s="1043" t="s">
        <v>35</v>
      </c>
      <c r="AG445" s="1044" t="s">
        <v>35</v>
      </c>
    </row>
    <row r="446" spans="2:33" s="270" customFormat="1" ht="12.75" outlineLevel="1">
      <c r="B446" s="302" t="s">
        <v>539</v>
      </c>
      <c r="C446" s="613">
        <v>3110</v>
      </c>
      <c r="D446" s="614" t="s">
        <v>449</v>
      </c>
      <c r="E446" s="293" t="s">
        <v>540</v>
      </c>
      <c r="F446" s="269" t="s">
        <v>79</v>
      </c>
      <c r="G446" s="234">
        <f>H446+I446</f>
        <v>87.6</v>
      </c>
      <c r="H446" s="235">
        <f>ROUND(H447*H448/1000,1)</f>
        <v>0</v>
      </c>
      <c r="I446" s="236">
        <f>ROUND(I447*I448/1000,1)</f>
        <v>87.6</v>
      </c>
      <c r="J446" s="234">
        <f>K446+L446</f>
        <v>0</v>
      </c>
      <c r="K446" s="235">
        <f>ROUND(K447*K448/1000,1)</f>
        <v>0</v>
      </c>
      <c r="L446" s="236">
        <f>ROUND(L447*L448/1000,1)</f>
        <v>0</v>
      </c>
      <c r="M446" s="234">
        <f>N446+O446</f>
        <v>0</v>
      </c>
      <c r="N446" s="235">
        <f>ROUND(N447*N448/1000,1)</f>
        <v>0</v>
      </c>
      <c r="O446" s="236">
        <f>ROUND(O447*O448/1000,1)</f>
        <v>0</v>
      </c>
      <c r="P446" s="234">
        <f>Q446+R446</f>
        <v>87.6</v>
      </c>
      <c r="Q446" s="235">
        <f>ROUND(Q447*Q448/1000,1)</f>
        <v>0</v>
      </c>
      <c r="R446" s="395">
        <f>ROUND(R447*R448/1000,1)</f>
        <v>87.6</v>
      </c>
      <c r="S446" s="234">
        <f>T446+U446</f>
        <v>0</v>
      </c>
      <c r="T446" s="235">
        <f>ROUND(T447*T448/1000,1)</f>
        <v>0</v>
      </c>
      <c r="U446" s="236">
        <f>ROUND(U447*U448/1000,1)</f>
        <v>0</v>
      </c>
      <c r="V446" s="1235" t="s">
        <v>35</v>
      </c>
      <c r="W446" s="1236" t="s">
        <v>35</v>
      </c>
      <c r="X446" s="1236" t="s">
        <v>35</v>
      </c>
      <c r="Y446" s="1237" t="s">
        <v>35</v>
      </c>
      <c r="Z446" s="381">
        <f>J446-G446</f>
        <v>-87.6</v>
      </c>
      <c r="AA446" s="305">
        <f>M446-G446</f>
        <v>-87.6</v>
      </c>
      <c r="AB446" s="305">
        <f>P446-G446</f>
        <v>0</v>
      </c>
      <c r="AC446" s="1073">
        <f>S446-G446</f>
        <v>-87.6</v>
      </c>
      <c r="AD446" s="1074">
        <f>IF(G446&gt;0,ROUND((J446/G446),3),0)</f>
        <v>0</v>
      </c>
      <c r="AE446" s="1075">
        <f>IF(G446&gt;0,ROUND((M446/G446),3),0)</f>
        <v>0</v>
      </c>
      <c r="AF446" s="1075">
        <f>IF(G446&gt;0,ROUND((P446/G446),3),0)</f>
        <v>1</v>
      </c>
      <c r="AG446" s="1076">
        <f>IF(G446&gt;0,ROUND((S446/G446),3),0)</f>
        <v>0</v>
      </c>
    </row>
    <row r="447" spans="2:33" s="319" customFormat="1" ht="12" outlineLevel="1">
      <c r="B447" s="320"/>
      <c r="C447" s="663"/>
      <c r="D447" s="617" t="s">
        <v>449</v>
      </c>
      <c r="E447" s="283" t="s">
        <v>147</v>
      </c>
      <c r="F447" s="262" t="s">
        <v>37</v>
      </c>
      <c r="G447" s="243">
        <f>H447+I447</f>
        <v>12</v>
      </c>
      <c r="H447" s="244"/>
      <c r="I447" s="245">
        <v>12</v>
      </c>
      <c r="J447" s="243">
        <f>K447+L447</f>
        <v>0</v>
      </c>
      <c r="K447" s="244"/>
      <c r="L447" s="245"/>
      <c r="M447" s="243">
        <f>N447+O447</f>
        <v>0</v>
      </c>
      <c r="N447" s="244"/>
      <c r="O447" s="245"/>
      <c r="P447" s="243">
        <f>Q447+R447</f>
        <v>12</v>
      </c>
      <c r="Q447" s="244"/>
      <c r="R447" s="377">
        <v>12</v>
      </c>
      <c r="S447" s="243">
        <f>T447+U447</f>
        <v>0</v>
      </c>
      <c r="T447" s="244"/>
      <c r="U447" s="245"/>
      <c r="V447" s="1304" t="s">
        <v>35</v>
      </c>
      <c r="W447" s="1305" t="s">
        <v>35</v>
      </c>
      <c r="X447" s="1305" t="s">
        <v>35</v>
      </c>
      <c r="Y447" s="1306" t="s">
        <v>35</v>
      </c>
      <c r="Z447" s="1042" t="s">
        <v>35</v>
      </c>
      <c r="AA447" s="1043" t="s">
        <v>35</v>
      </c>
      <c r="AB447" s="1043" t="s">
        <v>35</v>
      </c>
      <c r="AC447" s="1044" t="s">
        <v>35</v>
      </c>
      <c r="AD447" s="1042" t="s">
        <v>35</v>
      </c>
      <c r="AE447" s="1043" t="s">
        <v>35</v>
      </c>
      <c r="AF447" s="1043" t="s">
        <v>35</v>
      </c>
      <c r="AG447" s="1044" t="s">
        <v>35</v>
      </c>
    </row>
    <row r="448" spans="2:33" s="319" customFormat="1" ht="12" outlineLevel="1">
      <c r="B448" s="320"/>
      <c r="C448" s="663"/>
      <c r="D448" s="617" t="s">
        <v>449</v>
      </c>
      <c r="E448" s="283" t="s">
        <v>148</v>
      </c>
      <c r="F448" s="262" t="s">
        <v>122</v>
      </c>
      <c r="G448" s="308">
        <f>IF(I448+H448&gt;0,AVERAGE(H448:I448),0)</f>
        <v>7300</v>
      </c>
      <c r="H448" s="309"/>
      <c r="I448" s="310">
        <v>7300</v>
      </c>
      <c r="J448" s="308">
        <f>IF(L448+K448&gt;0,AVERAGE(K448:L448),0)</f>
        <v>0</v>
      </c>
      <c r="K448" s="309"/>
      <c r="L448" s="310"/>
      <c r="M448" s="308">
        <f>IF(O448+N448&gt;0,AVERAGE(N448:O448),0)</f>
        <v>0</v>
      </c>
      <c r="N448" s="309"/>
      <c r="O448" s="310"/>
      <c r="P448" s="308">
        <f>IF(R448+Q448&gt;0,AVERAGE(Q448:R448),0)</f>
        <v>7300</v>
      </c>
      <c r="Q448" s="309"/>
      <c r="R448" s="379">
        <v>7300</v>
      </c>
      <c r="S448" s="308">
        <f>IF(U448+T448&gt;0,AVERAGE(T448:U448),0)</f>
        <v>0</v>
      </c>
      <c r="T448" s="309"/>
      <c r="U448" s="310"/>
      <c r="V448" s="1217" t="s">
        <v>35</v>
      </c>
      <c r="W448" s="1218" t="s">
        <v>35</v>
      </c>
      <c r="X448" s="1218" t="s">
        <v>35</v>
      </c>
      <c r="Y448" s="1219" t="s">
        <v>35</v>
      </c>
      <c r="Z448" s="1042" t="s">
        <v>35</v>
      </c>
      <c r="AA448" s="1043" t="s">
        <v>35</v>
      </c>
      <c r="AB448" s="1043" t="s">
        <v>35</v>
      </c>
      <c r="AC448" s="1044" t="s">
        <v>35</v>
      </c>
      <c r="AD448" s="1042" t="s">
        <v>35</v>
      </c>
      <c r="AE448" s="1043" t="s">
        <v>35</v>
      </c>
      <c r="AF448" s="1043" t="s">
        <v>35</v>
      </c>
      <c r="AG448" s="1044" t="s">
        <v>35</v>
      </c>
    </row>
    <row r="449" spans="2:33" s="270" customFormat="1" ht="12.75" outlineLevel="1">
      <c r="B449" s="267" t="s">
        <v>541</v>
      </c>
      <c r="C449" s="654">
        <v>3110</v>
      </c>
      <c r="D449" s="655" t="s">
        <v>542</v>
      </c>
      <c r="E449" s="325" t="s">
        <v>543</v>
      </c>
      <c r="F449" s="269" t="s">
        <v>79</v>
      </c>
      <c r="G449" s="234">
        <f>H449+I449</f>
        <v>19.7</v>
      </c>
      <c r="H449" s="235">
        <f>ROUND(H450*H451/1000,1)</f>
        <v>0</v>
      </c>
      <c r="I449" s="236">
        <f>ROUND(I450*I451/1000,1)</f>
        <v>19.7</v>
      </c>
      <c r="J449" s="234">
        <f>K449+L449</f>
        <v>0</v>
      </c>
      <c r="K449" s="235">
        <f>ROUND(K450*K451/1000,1)</f>
        <v>0</v>
      </c>
      <c r="L449" s="236">
        <f>ROUND(L450*L451/1000,1)</f>
        <v>0</v>
      </c>
      <c r="M449" s="234">
        <f>N449+O449</f>
        <v>0</v>
      </c>
      <c r="N449" s="235">
        <f>ROUND(N450*N451/1000,1)</f>
        <v>0</v>
      </c>
      <c r="O449" s="236">
        <f>ROUND(O450*O451/1000,1)</f>
        <v>0</v>
      </c>
      <c r="P449" s="234">
        <f>Q449+R449</f>
        <v>19.7</v>
      </c>
      <c r="Q449" s="235">
        <f>ROUND(Q450*Q451/1000,1)</f>
        <v>0</v>
      </c>
      <c r="R449" s="395">
        <f>ROUND(R450*R451/1000,1)</f>
        <v>19.7</v>
      </c>
      <c r="S449" s="234">
        <f>T449+U449</f>
        <v>0</v>
      </c>
      <c r="T449" s="235">
        <f>ROUND(T450*T451/1000,1)</f>
        <v>0</v>
      </c>
      <c r="U449" s="236">
        <f>ROUND(U450*U451/1000,1)</f>
        <v>0</v>
      </c>
      <c r="V449" s="1235" t="s">
        <v>35</v>
      </c>
      <c r="W449" s="1236" t="s">
        <v>35</v>
      </c>
      <c r="X449" s="1236" t="s">
        <v>35</v>
      </c>
      <c r="Y449" s="1237" t="s">
        <v>35</v>
      </c>
      <c r="Z449" s="381">
        <f>J449-G449</f>
        <v>-19.7</v>
      </c>
      <c r="AA449" s="305">
        <f>M449-G449</f>
        <v>-19.7</v>
      </c>
      <c r="AB449" s="305">
        <f>P449-G449</f>
        <v>0</v>
      </c>
      <c r="AC449" s="1073">
        <f>S449-G449</f>
        <v>-19.7</v>
      </c>
      <c r="AD449" s="1074">
        <f>IF(G449&gt;0,ROUND((J449/G449),3),0)</f>
        <v>0</v>
      </c>
      <c r="AE449" s="1075">
        <f>IF(G449&gt;0,ROUND((M449/G449),3),0)</f>
        <v>0</v>
      </c>
      <c r="AF449" s="1075">
        <f>IF(G449&gt;0,ROUND((P449/G449),3),0)</f>
        <v>1</v>
      </c>
      <c r="AG449" s="1076">
        <f>IF(G449&gt;0,ROUND((S449/G449),3),0)</f>
        <v>0</v>
      </c>
    </row>
    <row r="450" spans="2:33" s="319" customFormat="1" ht="12" outlineLevel="1">
      <c r="B450" s="320"/>
      <c r="C450" s="663"/>
      <c r="D450" s="617" t="s">
        <v>542</v>
      </c>
      <c r="E450" s="283" t="s">
        <v>147</v>
      </c>
      <c r="F450" s="262" t="s">
        <v>37</v>
      </c>
      <c r="G450" s="243">
        <f>H450+I450</f>
        <v>1</v>
      </c>
      <c r="H450" s="244"/>
      <c r="I450" s="245">
        <v>1</v>
      </c>
      <c r="J450" s="243">
        <f>K450+L450</f>
        <v>0</v>
      </c>
      <c r="K450" s="244"/>
      <c r="L450" s="245"/>
      <c r="M450" s="243">
        <f>N450+O450</f>
        <v>0</v>
      </c>
      <c r="N450" s="244"/>
      <c r="O450" s="245"/>
      <c r="P450" s="243">
        <f>Q450+R450</f>
        <v>1</v>
      </c>
      <c r="Q450" s="244"/>
      <c r="R450" s="377">
        <v>1</v>
      </c>
      <c r="S450" s="243">
        <f>T450+U450</f>
        <v>0</v>
      </c>
      <c r="T450" s="244"/>
      <c r="U450" s="245"/>
      <c r="V450" s="1304" t="s">
        <v>35</v>
      </c>
      <c r="W450" s="1305" t="s">
        <v>35</v>
      </c>
      <c r="X450" s="1305" t="s">
        <v>35</v>
      </c>
      <c r="Y450" s="1306" t="s">
        <v>35</v>
      </c>
      <c r="Z450" s="1042" t="s">
        <v>35</v>
      </c>
      <c r="AA450" s="1043" t="s">
        <v>35</v>
      </c>
      <c r="AB450" s="1043" t="s">
        <v>35</v>
      </c>
      <c r="AC450" s="1044" t="s">
        <v>35</v>
      </c>
      <c r="AD450" s="1042" t="s">
        <v>35</v>
      </c>
      <c r="AE450" s="1043" t="s">
        <v>35</v>
      </c>
      <c r="AF450" s="1043" t="s">
        <v>35</v>
      </c>
      <c r="AG450" s="1044" t="s">
        <v>35</v>
      </c>
    </row>
    <row r="451" spans="2:33" s="319" customFormat="1" ht="12" outlineLevel="1">
      <c r="B451" s="320"/>
      <c r="C451" s="663"/>
      <c r="D451" s="617" t="s">
        <v>542</v>
      </c>
      <c r="E451" s="283" t="s">
        <v>148</v>
      </c>
      <c r="F451" s="262" t="s">
        <v>122</v>
      </c>
      <c r="G451" s="308">
        <f>IF(I451+H451&gt;0,AVERAGE(H451:I451),0)</f>
        <v>19700</v>
      </c>
      <c r="H451" s="309"/>
      <c r="I451" s="310">
        <v>19700</v>
      </c>
      <c r="J451" s="308">
        <f>IF(L451+K451&gt;0,AVERAGE(K451:L451),0)</f>
        <v>0</v>
      </c>
      <c r="K451" s="309"/>
      <c r="L451" s="310"/>
      <c r="M451" s="308">
        <f>IF(O451+N451&gt;0,AVERAGE(N451:O451),0)</f>
        <v>0</v>
      </c>
      <c r="N451" s="309"/>
      <c r="O451" s="310"/>
      <c r="P451" s="308">
        <f>IF(R451+Q451&gt;0,AVERAGE(Q451:R451),0)</f>
        <v>19700</v>
      </c>
      <c r="Q451" s="309"/>
      <c r="R451" s="379">
        <v>19700</v>
      </c>
      <c r="S451" s="308">
        <f>IF(U451+T451&gt;0,AVERAGE(T451:U451),0)</f>
        <v>0</v>
      </c>
      <c r="T451" s="309"/>
      <c r="U451" s="310"/>
      <c r="V451" s="1217" t="s">
        <v>35</v>
      </c>
      <c r="W451" s="1218" t="s">
        <v>35</v>
      </c>
      <c r="X451" s="1218" t="s">
        <v>35</v>
      </c>
      <c r="Y451" s="1219" t="s">
        <v>35</v>
      </c>
      <c r="Z451" s="1042" t="s">
        <v>35</v>
      </c>
      <c r="AA451" s="1043" t="s">
        <v>35</v>
      </c>
      <c r="AB451" s="1043" t="s">
        <v>35</v>
      </c>
      <c r="AC451" s="1044" t="s">
        <v>35</v>
      </c>
      <c r="AD451" s="1042" t="s">
        <v>35</v>
      </c>
      <c r="AE451" s="1043" t="s">
        <v>35</v>
      </c>
      <c r="AF451" s="1043" t="s">
        <v>35</v>
      </c>
      <c r="AG451" s="1044" t="s">
        <v>35</v>
      </c>
    </row>
    <row r="452" spans="2:33" s="270" customFormat="1" ht="12.75" outlineLevel="1">
      <c r="B452" s="302" t="s">
        <v>544</v>
      </c>
      <c r="C452" s="613">
        <v>3110</v>
      </c>
      <c r="D452" s="614" t="s">
        <v>533</v>
      </c>
      <c r="E452" s="293" t="s">
        <v>545</v>
      </c>
      <c r="F452" s="94" t="s">
        <v>79</v>
      </c>
      <c r="G452" s="234">
        <f>H452+I452</f>
        <v>189.7</v>
      </c>
      <c r="H452" s="235">
        <f>ROUND(H453*H454/1000,1)</f>
        <v>0</v>
      </c>
      <c r="I452" s="236">
        <f>ROUND(I453*I454/1000,1)</f>
        <v>189.7</v>
      </c>
      <c r="J452" s="234">
        <f>K452+L452</f>
        <v>0</v>
      </c>
      <c r="K452" s="235">
        <f>ROUND(K453*K454/1000,1)</f>
        <v>0</v>
      </c>
      <c r="L452" s="236">
        <f>ROUND(L453*L454/1000,1)</f>
        <v>0</v>
      </c>
      <c r="M452" s="234">
        <f>N452+O452</f>
        <v>0</v>
      </c>
      <c r="N452" s="235">
        <f>ROUND(N453*N454/1000,1)</f>
        <v>0</v>
      </c>
      <c r="O452" s="236">
        <f>ROUND(O453*O454/1000,1)</f>
        <v>0</v>
      </c>
      <c r="P452" s="234">
        <f>Q452+R452</f>
        <v>189.7</v>
      </c>
      <c r="Q452" s="235">
        <f>ROUND(Q453*Q454/1000,1)</f>
        <v>0</v>
      </c>
      <c r="R452" s="395">
        <f>ROUND(R453*R454/1000,1)</f>
        <v>189.7</v>
      </c>
      <c r="S452" s="234">
        <f>T452+U452</f>
        <v>0</v>
      </c>
      <c r="T452" s="235">
        <f>ROUND(T453*T454/1000,1)</f>
        <v>0</v>
      </c>
      <c r="U452" s="236">
        <f>ROUND(U453*U454/1000,1)</f>
        <v>0</v>
      </c>
      <c r="V452" s="1235" t="s">
        <v>35</v>
      </c>
      <c r="W452" s="1236" t="s">
        <v>35</v>
      </c>
      <c r="X452" s="1236" t="s">
        <v>35</v>
      </c>
      <c r="Y452" s="1237" t="s">
        <v>35</v>
      </c>
      <c r="Z452" s="381">
        <f>J452-G452</f>
        <v>-189.7</v>
      </c>
      <c r="AA452" s="305">
        <f>M452-G452</f>
        <v>-189.7</v>
      </c>
      <c r="AB452" s="305">
        <f>P452-G452</f>
        <v>0</v>
      </c>
      <c r="AC452" s="1073">
        <f>S452-G452</f>
        <v>-189.7</v>
      </c>
      <c r="AD452" s="1074">
        <f>IF(G452&gt;0,ROUND((J452/G452),3),0)</f>
        <v>0</v>
      </c>
      <c r="AE452" s="1075">
        <f>IF(G452&gt;0,ROUND((M452/G452),3),0)</f>
        <v>0</v>
      </c>
      <c r="AF452" s="1075">
        <f>IF(G452&gt;0,ROUND((P452/G452),3),0)</f>
        <v>1</v>
      </c>
      <c r="AG452" s="1076">
        <f>IF(G452&gt;0,ROUND((S452/G452),3),0)</f>
        <v>0</v>
      </c>
    </row>
    <row r="453" spans="2:33" s="319" customFormat="1" ht="12" outlineLevel="1">
      <c r="B453" s="320"/>
      <c r="C453" s="663"/>
      <c r="D453" s="617" t="s">
        <v>533</v>
      </c>
      <c r="E453" s="283" t="s">
        <v>147</v>
      </c>
      <c r="F453" s="262" t="s">
        <v>37</v>
      </c>
      <c r="G453" s="243">
        <f>H453+I453</f>
        <v>19</v>
      </c>
      <c r="H453" s="244"/>
      <c r="I453" s="245">
        <v>19</v>
      </c>
      <c r="J453" s="243">
        <f>K453+L453</f>
        <v>0</v>
      </c>
      <c r="K453" s="244"/>
      <c r="L453" s="245"/>
      <c r="M453" s="243">
        <f>N453+O453</f>
        <v>0</v>
      </c>
      <c r="N453" s="244"/>
      <c r="O453" s="245"/>
      <c r="P453" s="243">
        <f>Q453+R453</f>
        <v>19</v>
      </c>
      <c r="Q453" s="244"/>
      <c r="R453" s="377">
        <v>19</v>
      </c>
      <c r="S453" s="243">
        <f>T453+U453</f>
        <v>0</v>
      </c>
      <c r="T453" s="244"/>
      <c r="U453" s="245"/>
      <c r="V453" s="1304" t="s">
        <v>35</v>
      </c>
      <c r="W453" s="1305" t="s">
        <v>35</v>
      </c>
      <c r="X453" s="1305" t="s">
        <v>35</v>
      </c>
      <c r="Y453" s="1306" t="s">
        <v>35</v>
      </c>
      <c r="Z453" s="1042" t="s">
        <v>35</v>
      </c>
      <c r="AA453" s="1043" t="s">
        <v>35</v>
      </c>
      <c r="AB453" s="1043" t="s">
        <v>35</v>
      </c>
      <c r="AC453" s="1044" t="s">
        <v>35</v>
      </c>
      <c r="AD453" s="1042" t="s">
        <v>35</v>
      </c>
      <c r="AE453" s="1043" t="s">
        <v>35</v>
      </c>
      <c r="AF453" s="1043" t="s">
        <v>35</v>
      </c>
      <c r="AG453" s="1044" t="s">
        <v>35</v>
      </c>
    </row>
    <row r="454" spans="2:33" s="319" customFormat="1" ht="12.75" outlineLevel="1" thickBot="1">
      <c r="B454" s="322"/>
      <c r="C454" s="664"/>
      <c r="D454" s="644" t="s">
        <v>533</v>
      </c>
      <c r="E454" s="284" t="s">
        <v>148</v>
      </c>
      <c r="F454" s="265" t="s">
        <v>122</v>
      </c>
      <c r="G454" s="250">
        <f>IF(I454+H454&gt;0,AVERAGE(H454:I454),0)</f>
        <v>9984.2</v>
      </c>
      <c r="H454" s="251"/>
      <c r="I454" s="252">
        <v>9984.2</v>
      </c>
      <c r="J454" s="250">
        <f>IF(L454+K454&gt;0,AVERAGE(K454:L454),0)</f>
        <v>0</v>
      </c>
      <c r="K454" s="251"/>
      <c r="L454" s="252"/>
      <c r="M454" s="250">
        <f>IF(O454+N454&gt;0,AVERAGE(N454:O454),0)</f>
        <v>0</v>
      </c>
      <c r="N454" s="251"/>
      <c r="O454" s="252"/>
      <c r="P454" s="250">
        <f>IF(R454+Q454&gt;0,AVERAGE(Q454:R454),0)</f>
        <v>9984.2</v>
      </c>
      <c r="Q454" s="251"/>
      <c r="R454" s="391">
        <v>9984.2</v>
      </c>
      <c r="S454" s="250">
        <f>IF(U454+T454&gt;0,AVERAGE(T454:U454),0)</f>
        <v>0</v>
      </c>
      <c r="T454" s="251"/>
      <c r="U454" s="252"/>
      <c r="V454" s="1220" t="s">
        <v>35</v>
      </c>
      <c r="W454" s="1221" t="s">
        <v>35</v>
      </c>
      <c r="X454" s="1221" t="s">
        <v>35</v>
      </c>
      <c r="Y454" s="1222" t="s">
        <v>35</v>
      </c>
      <c r="Z454" s="1049" t="s">
        <v>35</v>
      </c>
      <c r="AA454" s="1050" t="s">
        <v>35</v>
      </c>
      <c r="AB454" s="1050" t="s">
        <v>35</v>
      </c>
      <c r="AC454" s="1051" t="s">
        <v>35</v>
      </c>
      <c r="AD454" s="1049" t="s">
        <v>35</v>
      </c>
      <c r="AE454" s="1050" t="s">
        <v>35</v>
      </c>
      <c r="AF454" s="1050" t="s">
        <v>35</v>
      </c>
      <c r="AG454" s="1051" t="s">
        <v>35</v>
      </c>
    </row>
    <row r="455" spans="1:33" s="257" customFormat="1" ht="27" outlineLevel="1" thickBot="1" thickTop="1">
      <c r="A455" s="253"/>
      <c r="B455" s="285" t="s">
        <v>546</v>
      </c>
      <c r="C455" s="272">
        <v>3110</v>
      </c>
      <c r="D455" s="273" t="s">
        <v>449</v>
      </c>
      <c r="E455" s="286" t="s">
        <v>547</v>
      </c>
      <c r="F455" s="272" t="s">
        <v>79</v>
      </c>
      <c r="G455" s="287">
        <f aca="true" t="shared" si="119" ref="G455:U455">G459+G456</f>
        <v>0</v>
      </c>
      <c r="H455" s="288">
        <f t="shared" si="119"/>
        <v>0</v>
      </c>
      <c r="I455" s="289">
        <f t="shared" si="119"/>
        <v>0</v>
      </c>
      <c r="J455" s="287">
        <f t="shared" si="119"/>
        <v>0</v>
      </c>
      <c r="K455" s="288">
        <f t="shared" si="119"/>
        <v>0</v>
      </c>
      <c r="L455" s="289">
        <f t="shared" si="119"/>
        <v>0</v>
      </c>
      <c r="M455" s="287">
        <f t="shared" si="119"/>
        <v>0</v>
      </c>
      <c r="N455" s="288">
        <f t="shared" si="119"/>
        <v>0</v>
      </c>
      <c r="O455" s="289">
        <f t="shared" si="119"/>
        <v>0</v>
      </c>
      <c r="P455" s="287">
        <f t="shared" si="119"/>
        <v>0</v>
      </c>
      <c r="Q455" s="288">
        <f t="shared" si="119"/>
        <v>0</v>
      </c>
      <c r="R455" s="394">
        <f t="shared" si="119"/>
        <v>0</v>
      </c>
      <c r="S455" s="287">
        <f t="shared" si="119"/>
        <v>0</v>
      </c>
      <c r="T455" s="288">
        <f t="shared" si="119"/>
        <v>0</v>
      </c>
      <c r="U455" s="289">
        <f t="shared" si="119"/>
        <v>0</v>
      </c>
      <c r="V455" s="1229" t="s">
        <v>35</v>
      </c>
      <c r="W455" s="1230" t="s">
        <v>35</v>
      </c>
      <c r="X455" s="1230" t="s">
        <v>35</v>
      </c>
      <c r="Y455" s="1231" t="s">
        <v>35</v>
      </c>
      <c r="Z455" s="372">
        <f>J455-G455</f>
        <v>0</v>
      </c>
      <c r="AA455" s="371">
        <f>M455-G455</f>
        <v>0</v>
      </c>
      <c r="AB455" s="371">
        <f>P455-G455</f>
        <v>0</v>
      </c>
      <c r="AC455" s="1066">
        <f>S455-G455</f>
        <v>0</v>
      </c>
      <c r="AD455" s="1067">
        <f>IF(G455&gt;0,ROUND((J455/G455),3),0)</f>
        <v>0</v>
      </c>
      <c r="AE455" s="1068">
        <f>IF(G455&gt;0,ROUND((M455/G455),3),0)</f>
        <v>0</v>
      </c>
      <c r="AF455" s="1068">
        <f>IF(G455&gt;0,ROUND((P455/G455),3),0)</f>
        <v>0</v>
      </c>
      <c r="AG455" s="1069">
        <f>IF(G455&gt;0,ROUND((S455/G455),3),0)</f>
        <v>0</v>
      </c>
    </row>
    <row r="456" spans="2:33" s="270" customFormat="1" ht="13.5" outlineLevel="1" thickTop="1">
      <c r="B456" s="290" t="s">
        <v>548</v>
      </c>
      <c r="C456" s="345">
        <v>3110</v>
      </c>
      <c r="D456" s="346" t="s">
        <v>533</v>
      </c>
      <c r="E456" s="293" t="s">
        <v>549</v>
      </c>
      <c r="F456" s="291" t="s">
        <v>79</v>
      </c>
      <c r="G456" s="304">
        <f>H456+I456</f>
        <v>0</v>
      </c>
      <c r="H456" s="305">
        <f>ROUND(H457*H458/1000,1)</f>
        <v>0</v>
      </c>
      <c r="I456" s="306">
        <f>ROUND(I457*I458/1000,1)</f>
        <v>0</v>
      </c>
      <c r="J456" s="304">
        <f>K456+L456</f>
        <v>0</v>
      </c>
      <c r="K456" s="305">
        <f>ROUND(K457*K458/1000,1)</f>
        <v>0</v>
      </c>
      <c r="L456" s="306">
        <f>ROUND(L457*L458/1000,1)</f>
        <v>0</v>
      </c>
      <c r="M456" s="304">
        <f>N456+O456</f>
        <v>0</v>
      </c>
      <c r="N456" s="305">
        <f>ROUND(N457*N458/1000,1)</f>
        <v>0</v>
      </c>
      <c r="O456" s="306">
        <f>ROUND(O457*O458/1000,1)</f>
        <v>0</v>
      </c>
      <c r="P456" s="304">
        <f>Q456+R456</f>
        <v>0</v>
      </c>
      <c r="Q456" s="305">
        <f>ROUND(Q457*Q458/1000,1)</f>
        <v>0</v>
      </c>
      <c r="R456" s="381">
        <f>ROUND(R457*R458/1000,1)</f>
        <v>0</v>
      </c>
      <c r="S456" s="304">
        <f>T456+U456</f>
        <v>0</v>
      </c>
      <c r="T456" s="305">
        <f>ROUND(T457*T458/1000,1)</f>
        <v>0</v>
      </c>
      <c r="U456" s="306">
        <f>ROUND(U457*U458/1000,1)</f>
        <v>0</v>
      </c>
      <c r="V456" s="1223" t="s">
        <v>35</v>
      </c>
      <c r="W456" s="1224" t="s">
        <v>35</v>
      </c>
      <c r="X456" s="1224" t="s">
        <v>35</v>
      </c>
      <c r="Y456" s="1225" t="s">
        <v>35</v>
      </c>
      <c r="Z456" s="395">
        <f>J456-G456</f>
        <v>0</v>
      </c>
      <c r="AA456" s="235">
        <f>M456-G456</f>
        <v>0</v>
      </c>
      <c r="AB456" s="235">
        <f>P456-G456</f>
        <v>0</v>
      </c>
      <c r="AC456" s="1052">
        <f>S456-G456</f>
        <v>0</v>
      </c>
      <c r="AD456" s="1053">
        <f>IF(G456&gt;0,ROUND((J456/G456),3),0)</f>
        <v>0</v>
      </c>
      <c r="AE456" s="1054">
        <f>IF(G456&gt;0,ROUND((M456/G456),3),0)</f>
        <v>0</v>
      </c>
      <c r="AF456" s="1054">
        <f>IF(G456&gt;0,ROUND((P456/G456),3),0)</f>
        <v>0</v>
      </c>
      <c r="AG456" s="1055">
        <f>IF(G456&gt;0,ROUND((S456/G456),3),0)</f>
        <v>0</v>
      </c>
    </row>
    <row r="457" spans="2:33" s="319" customFormat="1" ht="12" outlineLevel="1">
      <c r="B457" s="665"/>
      <c r="C457" s="666"/>
      <c r="D457" s="384" t="s">
        <v>533</v>
      </c>
      <c r="E457" s="283" t="s">
        <v>147</v>
      </c>
      <c r="F457" s="240" t="s">
        <v>37</v>
      </c>
      <c r="G457" s="243">
        <f>H457+I457</f>
        <v>0</v>
      </c>
      <c r="H457" s="244"/>
      <c r="I457" s="245"/>
      <c r="J457" s="243">
        <f>K457+L457</f>
        <v>0</v>
      </c>
      <c r="K457" s="244"/>
      <c r="L457" s="245"/>
      <c r="M457" s="243">
        <f>N457+O457</f>
        <v>0</v>
      </c>
      <c r="N457" s="244"/>
      <c r="O457" s="245"/>
      <c r="P457" s="243">
        <f>Q457+R457</f>
        <v>0</v>
      </c>
      <c r="Q457" s="244"/>
      <c r="R457" s="377"/>
      <c r="S457" s="243">
        <f>T457+U457</f>
        <v>0</v>
      </c>
      <c r="T457" s="244"/>
      <c r="U457" s="245"/>
      <c r="V457" s="1304" t="s">
        <v>35</v>
      </c>
      <c r="W457" s="1305" t="s">
        <v>35</v>
      </c>
      <c r="X457" s="1305" t="s">
        <v>35</v>
      </c>
      <c r="Y457" s="1306" t="s">
        <v>35</v>
      </c>
      <c r="Z457" s="1042" t="s">
        <v>35</v>
      </c>
      <c r="AA457" s="1043" t="s">
        <v>35</v>
      </c>
      <c r="AB457" s="1043" t="s">
        <v>35</v>
      </c>
      <c r="AC457" s="1044" t="s">
        <v>35</v>
      </c>
      <c r="AD457" s="1042" t="s">
        <v>35</v>
      </c>
      <c r="AE457" s="1043" t="s">
        <v>35</v>
      </c>
      <c r="AF457" s="1043" t="s">
        <v>35</v>
      </c>
      <c r="AG457" s="1044" t="s">
        <v>35</v>
      </c>
    </row>
    <row r="458" spans="2:33" s="319" customFormat="1" ht="12" outlineLevel="1">
      <c r="B458" s="665"/>
      <c r="C458" s="666"/>
      <c r="D458" s="384" t="s">
        <v>533</v>
      </c>
      <c r="E458" s="283" t="s">
        <v>148</v>
      </c>
      <c r="F458" s="240" t="s">
        <v>122</v>
      </c>
      <c r="G458" s="308">
        <f>IF(I458+H458&gt;0,AVERAGE(H458:I458),0)</f>
        <v>0</v>
      </c>
      <c r="H458" s="309"/>
      <c r="I458" s="310"/>
      <c r="J458" s="308">
        <f>IF(L458+K458&gt;0,AVERAGE(K458:L458),0)</f>
        <v>0</v>
      </c>
      <c r="K458" s="309"/>
      <c r="L458" s="310"/>
      <c r="M458" s="308">
        <f>IF(O458+N458&gt;0,AVERAGE(N458:O458),0)</f>
        <v>0</v>
      </c>
      <c r="N458" s="309"/>
      <c r="O458" s="310"/>
      <c r="P458" s="308">
        <f>IF(R458+Q458&gt;0,AVERAGE(Q458:R458),0)</f>
        <v>0</v>
      </c>
      <c r="Q458" s="309"/>
      <c r="R458" s="379"/>
      <c r="S458" s="308">
        <f>IF(U458+T458&gt;0,AVERAGE(T458:U458),0)</f>
        <v>0</v>
      </c>
      <c r="T458" s="309"/>
      <c r="U458" s="310"/>
      <c r="V458" s="1217" t="s">
        <v>35</v>
      </c>
      <c r="W458" s="1218" t="s">
        <v>35</v>
      </c>
      <c r="X458" s="1218" t="s">
        <v>35</v>
      </c>
      <c r="Y458" s="1219" t="s">
        <v>35</v>
      </c>
      <c r="Z458" s="1042" t="s">
        <v>35</v>
      </c>
      <c r="AA458" s="1043" t="s">
        <v>35</v>
      </c>
      <c r="AB458" s="1043" t="s">
        <v>35</v>
      </c>
      <c r="AC458" s="1044" t="s">
        <v>35</v>
      </c>
      <c r="AD458" s="1042" t="s">
        <v>35</v>
      </c>
      <c r="AE458" s="1043" t="s">
        <v>35</v>
      </c>
      <c r="AF458" s="1043" t="s">
        <v>35</v>
      </c>
      <c r="AG458" s="1044" t="s">
        <v>35</v>
      </c>
    </row>
    <row r="459" spans="2:33" s="270" customFormat="1" ht="12.75" outlineLevel="1">
      <c r="B459" s="290" t="s">
        <v>550</v>
      </c>
      <c r="C459" s="291">
        <v>3110</v>
      </c>
      <c r="D459" s="346" t="s">
        <v>533</v>
      </c>
      <c r="E459" s="293" t="s">
        <v>551</v>
      </c>
      <c r="F459" s="291" t="s">
        <v>79</v>
      </c>
      <c r="G459" s="234">
        <f>H459+I459</f>
        <v>0</v>
      </c>
      <c r="H459" s="235">
        <f>ROUND(H460*H461/1000,1)</f>
        <v>0</v>
      </c>
      <c r="I459" s="236">
        <f>ROUND(I460*I461/1000,1)</f>
        <v>0</v>
      </c>
      <c r="J459" s="234">
        <f>K459+L459</f>
        <v>0</v>
      </c>
      <c r="K459" s="235">
        <f>ROUND(K460*K461/1000,1)</f>
        <v>0</v>
      </c>
      <c r="L459" s="236">
        <f>ROUND(L460*L461/1000,1)</f>
        <v>0</v>
      </c>
      <c r="M459" s="234">
        <f>N459+O459</f>
        <v>0</v>
      </c>
      <c r="N459" s="235">
        <f>ROUND(N460*N461/1000,1)</f>
        <v>0</v>
      </c>
      <c r="O459" s="236">
        <f>ROUND(O460*O461/1000,1)</f>
        <v>0</v>
      </c>
      <c r="P459" s="234">
        <f>Q459+R459</f>
        <v>0</v>
      </c>
      <c r="Q459" s="235">
        <f>ROUND(Q460*Q461/1000,1)</f>
        <v>0</v>
      </c>
      <c r="R459" s="395">
        <f>ROUND(R460*R461/1000,1)</f>
        <v>0</v>
      </c>
      <c r="S459" s="234">
        <f>T459+U459</f>
        <v>0</v>
      </c>
      <c r="T459" s="235">
        <f>ROUND(T460*T461/1000,1)</f>
        <v>0</v>
      </c>
      <c r="U459" s="236">
        <f>ROUND(U460*U461/1000,1)</f>
        <v>0</v>
      </c>
      <c r="V459" s="1223" t="s">
        <v>35</v>
      </c>
      <c r="W459" s="1224" t="s">
        <v>35</v>
      </c>
      <c r="X459" s="1224" t="s">
        <v>35</v>
      </c>
      <c r="Y459" s="1225" t="s">
        <v>35</v>
      </c>
      <c r="Z459" s="395">
        <f>J459-G459</f>
        <v>0</v>
      </c>
      <c r="AA459" s="235">
        <f>M459-G459</f>
        <v>0</v>
      </c>
      <c r="AB459" s="235">
        <f>P459-G459</f>
        <v>0</v>
      </c>
      <c r="AC459" s="1052">
        <f>S459-G459</f>
        <v>0</v>
      </c>
      <c r="AD459" s="1053">
        <f>IF(G459&gt;0,ROUND((J459/G459),3),0)</f>
        <v>0</v>
      </c>
      <c r="AE459" s="1054">
        <f>IF(G459&gt;0,ROUND((M459/G459),3),0)</f>
        <v>0</v>
      </c>
      <c r="AF459" s="1054">
        <f>IF(G459&gt;0,ROUND((P459/G459),3),0)</f>
        <v>0</v>
      </c>
      <c r="AG459" s="1055">
        <f>IF(G459&gt;0,ROUND((S459/G459),3),0)</f>
        <v>0</v>
      </c>
    </row>
    <row r="460" spans="2:33" s="294" customFormat="1" ht="12" outlineLevel="1">
      <c r="B460" s="312"/>
      <c r="C460" s="296"/>
      <c r="D460" s="384" t="s">
        <v>533</v>
      </c>
      <c r="E460" s="283" t="s">
        <v>147</v>
      </c>
      <c r="F460" s="240" t="s">
        <v>37</v>
      </c>
      <c r="G460" s="243">
        <f>H460+I460</f>
        <v>0</v>
      </c>
      <c r="H460" s="244"/>
      <c r="I460" s="245"/>
      <c r="J460" s="243">
        <f>K460+L460</f>
        <v>0</v>
      </c>
      <c r="K460" s="244"/>
      <c r="L460" s="245"/>
      <c r="M460" s="243">
        <f>N460+O460</f>
        <v>0</v>
      </c>
      <c r="N460" s="244"/>
      <c r="O460" s="245"/>
      <c r="P460" s="243">
        <f>Q460+R460</f>
        <v>0</v>
      </c>
      <c r="Q460" s="244"/>
      <c r="R460" s="377"/>
      <c r="S460" s="243">
        <f>T460+U460</f>
        <v>0</v>
      </c>
      <c r="T460" s="244"/>
      <c r="U460" s="245"/>
      <c r="V460" s="1304" t="s">
        <v>35</v>
      </c>
      <c r="W460" s="1305" t="s">
        <v>35</v>
      </c>
      <c r="X460" s="1305" t="s">
        <v>35</v>
      </c>
      <c r="Y460" s="1306" t="s">
        <v>35</v>
      </c>
      <c r="Z460" s="1042" t="s">
        <v>35</v>
      </c>
      <c r="AA460" s="1043" t="s">
        <v>35</v>
      </c>
      <c r="AB460" s="1043" t="s">
        <v>35</v>
      </c>
      <c r="AC460" s="1044" t="s">
        <v>35</v>
      </c>
      <c r="AD460" s="1042" t="s">
        <v>35</v>
      </c>
      <c r="AE460" s="1043" t="s">
        <v>35</v>
      </c>
      <c r="AF460" s="1043" t="s">
        <v>35</v>
      </c>
      <c r="AG460" s="1044" t="s">
        <v>35</v>
      </c>
    </row>
    <row r="461" spans="2:33" s="294" customFormat="1" ht="12.75" outlineLevel="1" thickBot="1">
      <c r="B461" s="313"/>
      <c r="C461" s="314"/>
      <c r="D461" s="424" t="s">
        <v>533</v>
      </c>
      <c r="E461" s="284" t="s">
        <v>148</v>
      </c>
      <c r="F461" s="247" t="s">
        <v>122</v>
      </c>
      <c r="G461" s="250">
        <f>IF(I461+H461&gt;0,AVERAGE(H461:I461),0)</f>
        <v>0</v>
      </c>
      <c r="H461" s="251"/>
      <c r="I461" s="252"/>
      <c r="J461" s="250">
        <f>IF(L461+K461&gt;0,AVERAGE(K461:L461),0)</f>
        <v>0</v>
      </c>
      <c r="K461" s="251"/>
      <c r="L461" s="252"/>
      <c r="M461" s="250">
        <f>IF(O461+N461&gt;0,AVERAGE(N461:O461),0)</f>
        <v>0</v>
      </c>
      <c r="N461" s="251"/>
      <c r="O461" s="252"/>
      <c r="P461" s="250">
        <f>IF(R461+Q461&gt;0,AVERAGE(Q461:R461),0)</f>
        <v>0</v>
      </c>
      <c r="Q461" s="251"/>
      <c r="R461" s="391"/>
      <c r="S461" s="250">
        <f>IF(U461+T461&gt;0,AVERAGE(T461:U461),0)</f>
        <v>0</v>
      </c>
      <c r="T461" s="251"/>
      <c r="U461" s="252"/>
      <c r="V461" s="1220" t="s">
        <v>35</v>
      </c>
      <c r="W461" s="1221" t="s">
        <v>35</v>
      </c>
      <c r="X461" s="1221" t="s">
        <v>35</v>
      </c>
      <c r="Y461" s="1222" t="s">
        <v>35</v>
      </c>
      <c r="Z461" s="1049" t="s">
        <v>35</v>
      </c>
      <c r="AA461" s="1050" t="s">
        <v>35</v>
      </c>
      <c r="AB461" s="1050" t="s">
        <v>35</v>
      </c>
      <c r="AC461" s="1051" t="s">
        <v>35</v>
      </c>
      <c r="AD461" s="1049" t="s">
        <v>35</v>
      </c>
      <c r="AE461" s="1050" t="s">
        <v>35</v>
      </c>
      <c r="AF461" s="1050" t="s">
        <v>35</v>
      </c>
      <c r="AG461" s="1051" t="s">
        <v>35</v>
      </c>
    </row>
    <row r="462" spans="1:33" s="257" customFormat="1" ht="17.25" outlineLevel="1" thickBot="1" thickTop="1">
      <c r="A462" s="253"/>
      <c r="B462" s="392" t="s">
        <v>552</v>
      </c>
      <c r="C462" s="350">
        <v>3110</v>
      </c>
      <c r="D462" s="351" t="s">
        <v>449</v>
      </c>
      <c r="E462" s="317" t="s">
        <v>553</v>
      </c>
      <c r="F462" s="272" t="s">
        <v>79</v>
      </c>
      <c r="G462" s="287">
        <f aca="true" t="shared" si="120" ref="G462:U462">G463+G466</f>
        <v>0</v>
      </c>
      <c r="H462" s="288">
        <f t="shared" si="120"/>
        <v>0</v>
      </c>
      <c r="I462" s="289">
        <f t="shared" si="120"/>
        <v>0</v>
      </c>
      <c r="J462" s="287">
        <f t="shared" si="120"/>
        <v>0</v>
      </c>
      <c r="K462" s="288">
        <f t="shared" si="120"/>
        <v>0</v>
      </c>
      <c r="L462" s="289">
        <f t="shared" si="120"/>
        <v>0</v>
      </c>
      <c r="M462" s="287">
        <f t="shared" si="120"/>
        <v>0</v>
      </c>
      <c r="N462" s="288">
        <f t="shared" si="120"/>
        <v>0</v>
      </c>
      <c r="O462" s="289">
        <f t="shared" si="120"/>
        <v>0</v>
      </c>
      <c r="P462" s="287">
        <f t="shared" si="120"/>
        <v>0</v>
      </c>
      <c r="Q462" s="288">
        <f t="shared" si="120"/>
        <v>0</v>
      </c>
      <c r="R462" s="394">
        <f t="shared" si="120"/>
        <v>0</v>
      </c>
      <c r="S462" s="287">
        <f t="shared" si="120"/>
        <v>0</v>
      </c>
      <c r="T462" s="288">
        <f t="shared" si="120"/>
        <v>0</v>
      </c>
      <c r="U462" s="289">
        <f t="shared" si="120"/>
        <v>0</v>
      </c>
      <c r="V462" s="1229" t="s">
        <v>35</v>
      </c>
      <c r="W462" s="1230" t="s">
        <v>35</v>
      </c>
      <c r="X462" s="1230" t="s">
        <v>35</v>
      </c>
      <c r="Y462" s="1231" t="s">
        <v>35</v>
      </c>
      <c r="Z462" s="372">
        <f>J462-G462</f>
        <v>0</v>
      </c>
      <c r="AA462" s="371">
        <f>M462-G462</f>
        <v>0</v>
      </c>
      <c r="AB462" s="371">
        <f>P462-G462</f>
        <v>0</v>
      </c>
      <c r="AC462" s="1066">
        <f>S462-G462</f>
        <v>0</v>
      </c>
      <c r="AD462" s="1067">
        <f>IF(G462&gt;0,ROUND((J462/G462),3),0)</f>
        <v>0</v>
      </c>
      <c r="AE462" s="1068">
        <f>IF(G462&gt;0,ROUND((M462/G462),3),0)</f>
        <v>0</v>
      </c>
      <c r="AF462" s="1068">
        <f>IF(G462&gt;0,ROUND((P462/G462),3),0)</f>
        <v>0</v>
      </c>
      <c r="AG462" s="1069">
        <f>IF(G462&gt;0,ROUND((S462/G462),3),0)</f>
        <v>0</v>
      </c>
    </row>
    <row r="463" spans="2:33" s="270" customFormat="1" ht="13.5" outlineLevel="1" thickTop="1">
      <c r="B463" s="302" t="s">
        <v>554</v>
      </c>
      <c r="C463" s="613">
        <v>3110</v>
      </c>
      <c r="D463" s="614" t="s">
        <v>449</v>
      </c>
      <c r="E463" s="293" t="s">
        <v>536</v>
      </c>
      <c r="F463" s="94" t="s">
        <v>79</v>
      </c>
      <c r="G463" s="234">
        <f>H463+I463</f>
        <v>0</v>
      </c>
      <c r="H463" s="235">
        <f>ROUND(H464*H465/1000,1)</f>
        <v>0</v>
      </c>
      <c r="I463" s="236">
        <f>ROUND(I464*I465/1000,1)</f>
        <v>0</v>
      </c>
      <c r="J463" s="234">
        <f>K463+L463</f>
        <v>0</v>
      </c>
      <c r="K463" s="235">
        <f>ROUND(K464*K465/1000,1)</f>
        <v>0</v>
      </c>
      <c r="L463" s="236">
        <f>ROUND(L464*L465/1000,1)</f>
        <v>0</v>
      </c>
      <c r="M463" s="234">
        <f>N463+O463</f>
        <v>0</v>
      </c>
      <c r="N463" s="235">
        <f>ROUND(N464*N465/1000,1)</f>
        <v>0</v>
      </c>
      <c r="O463" s="236">
        <f>ROUND(O464*O465/1000,1)</f>
        <v>0</v>
      </c>
      <c r="P463" s="234">
        <f>Q463+R463</f>
        <v>0</v>
      </c>
      <c r="Q463" s="235">
        <f>ROUND(Q464*Q465/1000,1)</f>
        <v>0</v>
      </c>
      <c r="R463" s="395">
        <f>ROUND(R464*R465/1000,1)</f>
        <v>0</v>
      </c>
      <c r="S463" s="234">
        <f>T463+U463</f>
        <v>0</v>
      </c>
      <c r="T463" s="235">
        <f>ROUND(T464*T465/1000,1)</f>
        <v>0</v>
      </c>
      <c r="U463" s="236">
        <f>ROUND(U464*U465/1000,1)</f>
        <v>0</v>
      </c>
      <c r="V463" s="1223" t="s">
        <v>35</v>
      </c>
      <c r="W463" s="1224" t="s">
        <v>35</v>
      </c>
      <c r="X463" s="1224" t="s">
        <v>35</v>
      </c>
      <c r="Y463" s="1225" t="s">
        <v>35</v>
      </c>
      <c r="Z463" s="395">
        <f>J463-G463</f>
        <v>0</v>
      </c>
      <c r="AA463" s="235">
        <f>M463-G463</f>
        <v>0</v>
      </c>
      <c r="AB463" s="235">
        <f>P463-G463</f>
        <v>0</v>
      </c>
      <c r="AC463" s="1052">
        <f>S463-G463</f>
        <v>0</v>
      </c>
      <c r="AD463" s="1053">
        <f>IF(G463&gt;0,ROUND((J463/G463),3),0)</f>
        <v>0</v>
      </c>
      <c r="AE463" s="1054">
        <f>IF(G463&gt;0,ROUND((M463/G463),3),0)</f>
        <v>0</v>
      </c>
      <c r="AF463" s="1054">
        <f>IF(G463&gt;0,ROUND((P463/G463),3),0)</f>
        <v>0</v>
      </c>
      <c r="AG463" s="1055">
        <f>IF(G463&gt;0,ROUND((S463/G463),3),0)</f>
        <v>0</v>
      </c>
    </row>
    <row r="464" spans="2:33" s="319" customFormat="1" ht="12" outlineLevel="1">
      <c r="B464" s="320"/>
      <c r="C464" s="663"/>
      <c r="D464" s="617" t="s">
        <v>449</v>
      </c>
      <c r="E464" s="283" t="s">
        <v>147</v>
      </c>
      <c r="F464" s="262" t="s">
        <v>37</v>
      </c>
      <c r="G464" s="243">
        <f>H464+I464</f>
        <v>0</v>
      </c>
      <c r="H464" s="244"/>
      <c r="I464" s="245"/>
      <c r="J464" s="243">
        <f>K464+L464</f>
        <v>0</v>
      </c>
      <c r="K464" s="244"/>
      <c r="L464" s="245"/>
      <c r="M464" s="243">
        <f>N464+O464</f>
        <v>0</v>
      </c>
      <c r="N464" s="244"/>
      <c r="O464" s="245"/>
      <c r="P464" s="243">
        <f>Q464+R464</f>
        <v>0</v>
      </c>
      <c r="Q464" s="244"/>
      <c r="R464" s="377"/>
      <c r="S464" s="243">
        <f>T464+U464</f>
        <v>0</v>
      </c>
      <c r="T464" s="244"/>
      <c r="U464" s="245"/>
      <c r="V464" s="1304" t="s">
        <v>35</v>
      </c>
      <c r="W464" s="1305" t="s">
        <v>35</v>
      </c>
      <c r="X464" s="1305" t="s">
        <v>35</v>
      </c>
      <c r="Y464" s="1306" t="s">
        <v>35</v>
      </c>
      <c r="Z464" s="1042" t="s">
        <v>35</v>
      </c>
      <c r="AA464" s="1043" t="s">
        <v>35</v>
      </c>
      <c r="AB464" s="1043" t="s">
        <v>35</v>
      </c>
      <c r="AC464" s="1044" t="s">
        <v>35</v>
      </c>
      <c r="AD464" s="1042" t="s">
        <v>35</v>
      </c>
      <c r="AE464" s="1043" t="s">
        <v>35</v>
      </c>
      <c r="AF464" s="1043" t="s">
        <v>35</v>
      </c>
      <c r="AG464" s="1044" t="s">
        <v>35</v>
      </c>
    </row>
    <row r="465" spans="2:33" s="319" customFormat="1" ht="12" outlineLevel="1">
      <c r="B465" s="320"/>
      <c r="C465" s="663"/>
      <c r="D465" s="617" t="s">
        <v>449</v>
      </c>
      <c r="E465" s="283" t="s">
        <v>148</v>
      </c>
      <c r="F465" s="262" t="s">
        <v>122</v>
      </c>
      <c r="G465" s="308">
        <f>IF(I465+H465&gt;0,AVERAGE(H465:I465),0)</f>
        <v>0</v>
      </c>
      <c r="H465" s="309"/>
      <c r="I465" s="310"/>
      <c r="J465" s="308">
        <f>IF(L465+K465&gt;0,AVERAGE(K465:L465),0)</f>
        <v>0</v>
      </c>
      <c r="K465" s="309"/>
      <c r="L465" s="310"/>
      <c r="M465" s="308">
        <f>IF(O465+N465&gt;0,AVERAGE(N465:O465),0)</f>
        <v>0</v>
      </c>
      <c r="N465" s="309"/>
      <c r="O465" s="310"/>
      <c r="P465" s="308">
        <f>IF(R465+Q465&gt;0,AVERAGE(Q465:R465),0)</f>
        <v>0</v>
      </c>
      <c r="Q465" s="309"/>
      <c r="R465" s="379"/>
      <c r="S465" s="308">
        <f>IF(U465+T465&gt;0,AVERAGE(T465:U465),0)</f>
        <v>0</v>
      </c>
      <c r="T465" s="309"/>
      <c r="U465" s="310"/>
      <c r="V465" s="1217" t="s">
        <v>35</v>
      </c>
      <c r="W465" s="1218" t="s">
        <v>35</v>
      </c>
      <c r="X465" s="1218" t="s">
        <v>35</v>
      </c>
      <c r="Y465" s="1219" t="s">
        <v>35</v>
      </c>
      <c r="Z465" s="1042" t="s">
        <v>35</v>
      </c>
      <c r="AA465" s="1043" t="s">
        <v>35</v>
      </c>
      <c r="AB465" s="1043" t="s">
        <v>35</v>
      </c>
      <c r="AC465" s="1044" t="s">
        <v>35</v>
      </c>
      <c r="AD465" s="1042" t="s">
        <v>35</v>
      </c>
      <c r="AE465" s="1043" t="s">
        <v>35</v>
      </c>
      <c r="AF465" s="1043" t="s">
        <v>35</v>
      </c>
      <c r="AG465" s="1044" t="s">
        <v>35</v>
      </c>
    </row>
    <row r="466" spans="2:33" s="270" customFormat="1" ht="12.75" outlineLevel="1">
      <c r="B466" s="302" t="s">
        <v>555</v>
      </c>
      <c r="C466" s="613">
        <v>3110</v>
      </c>
      <c r="D466" s="614" t="s">
        <v>449</v>
      </c>
      <c r="E466" s="293" t="s">
        <v>556</v>
      </c>
      <c r="F466" s="94" t="s">
        <v>79</v>
      </c>
      <c r="G466" s="234">
        <f>H466+I466</f>
        <v>0</v>
      </c>
      <c r="H466" s="235">
        <f>ROUND(H467*H468/1000,1)</f>
        <v>0</v>
      </c>
      <c r="I466" s="236">
        <f>ROUND(I467*I468/1000,1)</f>
        <v>0</v>
      </c>
      <c r="J466" s="234">
        <f>K466+L466</f>
        <v>0</v>
      </c>
      <c r="K466" s="235">
        <f>ROUND(K467*K468/1000,1)</f>
        <v>0</v>
      </c>
      <c r="L466" s="236">
        <f>ROUND(L467*L468/1000,1)</f>
        <v>0</v>
      </c>
      <c r="M466" s="234">
        <f>N466+O466</f>
        <v>0</v>
      </c>
      <c r="N466" s="235">
        <f>ROUND(N467*N468/1000,1)</f>
        <v>0</v>
      </c>
      <c r="O466" s="236">
        <f>ROUND(O467*O468/1000,1)</f>
        <v>0</v>
      </c>
      <c r="P466" s="234">
        <f>Q466+R466</f>
        <v>0</v>
      </c>
      <c r="Q466" s="235">
        <f>ROUND(Q467*Q468/1000,1)</f>
        <v>0</v>
      </c>
      <c r="R466" s="395">
        <f>ROUND(R467*R468/1000,1)</f>
        <v>0</v>
      </c>
      <c r="S466" s="234">
        <f>T466+U466</f>
        <v>0</v>
      </c>
      <c r="T466" s="235">
        <f>ROUND(T467*T468/1000,1)</f>
        <v>0</v>
      </c>
      <c r="U466" s="236">
        <f>ROUND(U467*U468/1000,1)</f>
        <v>0</v>
      </c>
      <c r="V466" s="1223" t="s">
        <v>35</v>
      </c>
      <c r="W466" s="1224" t="s">
        <v>35</v>
      </c>
      <c r="X466" s="1224" t="s">
        <v>35</v>
      </c>
      <c r="Y466" s="1225" t="s">
        <v>35</v>
      </c>
      <c r="Z466" s="395">
        <f>J466-G466</f>
        <v>0</v>
      </c>
      <c r="AA466" s="235">
        <f>M466-G466</f>
        <v>0</v>
      </c>
      <c r="AB466" s="235">
        <f>P466-G466</f>
        <v>0</v>
      </c>
      <c r="AC466" s="1052">
        <f>S466-G466</f>
        <v>0</v>
      </c>
      <c r="AD466" s="1053">
        <f>IF(G466&gt;0,ROUND((J466/G466),3),0)</f>
        <v>0</v>
      </c>
      <c r="AE466" s="1054">
        <f>IF(G466&gt;0,ROUND((M466/G466),3),0)</f>
        <v>0</v>
      </c>
      <c r="AF466" s="1054">
        <f>IF(G466&gt;0,ROUND((P466/G466),3),0)</f>
        <v>0</v>
      </c>
      <c r="AG466" s="1055">
        <f>IF(G466&gt;0,ROUND((S466/G466),3),0)</f>
        <v>0</v>
      </c>
    </row>
    <row r="467" spans="2:33" s="319" customFormat="1" ht="12" outlineLevel="1">
      <c r="B467" s="320"/>
      <c r="C467" s="663"/>
      <c r="D467" s="617" t="s">
        <v>449</v>
      </c>
      <c r="E467" s="283" t="s">
        <v>147</v>
      </c>
      <c r="F467" s="262" t="s">
        <v>37</v>
      </c>
      <c r="G467" s="243">
        <f>H467+I467</f>
        <v>0</v>
      </c>
      <c r="H467" s="244"/>
      <c r="I467" s="245"/>
      <c r="J467" s="243">
        <f>K467+L467</f>
        <v>0</v>
      </c>
      <c r="K467" s="244"/>
      <c r="L467" s="245"/>
      <c r="M467" s="243">
        <f>N467+O467</f>
        <v>0</v>
      </c>
      <c r="N467" s="244"/>
      <c r="O467" s="245"/>
      <c r="P467" s="243">
        <f>Q467+R467</f>
        <v>0</v>
      </c>
      <c r="Q467" s="244"/>
      <c r="R467" s="377"/>
      <c r="S467" s="243">
        <f>T467+U467</f>
        <v>0</v>
      </c>
      <c r="T467" s="244"/>
      <c r="U467" s="245"/>
      <c r="V467" s="1304" t="s">
        <v>35</v>
      </c>
      <c r="W467" s="1305" t="s">
        <v>35</v>
      </c>
      <c r="X467" s="1305" t="s">
        <v>35</v>
      </c>
      <c r="Y467" s="1306" t="s">
        <v>35</v>
      </c>
      <c r="Z467" s="1042" t="s">
        <v>35</v>
      </c>
      <c r="AA467" s="1043" t="s">
        <v>35</v>
      </c>
      <c r="AB467" s="1043" t="s">
        <v>35</v>
      </c>
      <c r="AC467" s="1044" t="s">
        <v>35</v>
      </c>
      <c r="AD467" s="1042" t="s">
        <v>35</v>
      </c>
      <c r="AE467" s="1043" t="s">
        <v>35</v>
      </c>
      <c r="AF467" s="1043" t="s">
        <v>35</v>
      </c>
      <c r="AG467" s="1044" t="s">
        <v>35</v>
      </c>
    </row>
    <row r="468" spans="2:33" s="319" customFormat="1" ht="12.75" outlineLevel="1" thickBot="1">
      <c r="B468" s="322"/>
      <c r="C468" s="664"/>
      <c r="D468" s="644" t="s">
        <v>449</v>
      </c>
      <c r="E468" s="284" t="s">
        <v>148</v>
      </c>
      <c r="F468" s="265" t="s">
        <v>122</v>
      </c>
      <c r="G468" s="250">
        <f>IF(I468+H468&gt;0,AVERAGE(H468:I468),0)</f>
        <v>0</v>
      </c>
      <c r="H468" s="251"/>
      <c r="I468" s="252"/>
      <c r="J468" s="250">
        <f>IF(L468+K468&gt;0,AVERAGE(K468:L468),0)</f>
        <v>0</v>
      </c>
      <c r="K468" s="251"/>
      <c r="L468" s="252"/>
      <c r="M468" s="250">
        <f>IF(O468+N468&gt;0,AVERAGE(N468:O468),0)</f>
        <v>0</v>
      </c>
      <c r="N468" s="251"/>
      <c r="O468" s="252"/>
      <c r="P468" s="250">
        <f>IF(R468+Q468&gt;0,AVERAGE(Q468:R468),0)</f>
        <v>0</v>
      </c>
      <c r="Q468" s="251"/>
      <c r="R468" s="391"/>
      <c r="S468" s="250">
        <f>IF(U468+T468&gt;0,AVERAGE(T468:U468),0)</f>
        <v>0</v>
      </c>
      <c r="T468" s="251"/>
      <c r="U468" s="252"/>
      <c r="V468" s="1220" t="s">
        <v>35</v>
      </c>
      <c r="W468" s="1221" t="s">
        <v>35</v>
      </c>
      <c r="X468" s="1221" t="s">
        <v>35</v>
      </c>
      <c r="Y468" s="1222" t="s">
        <v>35</v>
      </c>
      <c r="Z468" s="1049" t="s">
        <v>35</v>
      </c>
      <c r="AA468" s="1050" t="s">
        <v>35</v>
      </c>
      <c r="AB468" s="1050" t="s">
        <v>35</v>
      </c>
      <c r="AC468" s="1051" t="s">
        <v>35</v>
      </c>
      <c r="AD468" s="1049" t="s">
        <v>35</v>
      </c>
      <c r="AE468" s="1050" t="s">
        <v>35</v>
      </c>
      <c r="AF468" s="1050" t="s">
        <v>35</v>
      </c>
      <c r="AG468" s="1051" t="s">
        <v>35</v>
      </c>
    </row>
    <row r="469" spans="1:33" s="270" customFormat="1" ht="17.25" outlineLevel="1" thickBot="1" thickTop="1">
      <c r="A469" s="266"/>
      <c r="B469" s="392" t="s">
        <v>557</v>
      </c>
      <c r="C469" s="333">
        <v>3110</v>
      </c>
      <c r="D469" s="334"/>
      <c r="E469" s="335" t="s">
        <v>239</v>
      </c>
      <c r="F469" s="336" t="s">
        <v>79</v>
      </c>
      <c r="G469" s="287">
        <f aca="true" t="shared" si="121" ref="G469:U469">G470+G471+G472</f>
        <v>0</v>
      </c>
      <c r="H469" s="288">
        <f t="shared" si="121"/>
        <v>0</v>
      </c>
      <c r="I469" s="289">
        <f t="shared" si="121"/>
        <v>0</v>
      </c>
      <c r="J469" s="287">
        <f t="shared" si="121"/>
        <v>0</v>
      </c>
      <c r="K469" s="288">
        <f t="shared" si="121"/>
        <v>0</v>
      </c>
      <c r="L469" s="289">
        <f t="shared" si="121"/>
        <v>0</v>
      </c>
      <c r="M469" s="287">
        <f t="shared" si="121"/>
        <v>0</v>
      </c>
      <c r="N469" s="288">
        <f t="shared" si="121"/>
        <v>0</v>
      </c>
      <c r="O469" s="289">
        <f t="shared" si="121"/>
        <v>0</v>
      </c>
      <c r="P469" s="287">
        <f t="shared" si="121"/>
        <v>0</v>
      </c>
      <c r="Q469" s="288">
        <f t="shared" si="121"/>
        <v>0</v>
      </c>
      <c r="R469" s="394">
        <f t="shared" si="121"/>
        <v>0</v>
      </c>
      <c r="S469" s="287">
        <f t="shared" si="121"/>
        <v>0</v>
      </c>
      <c r="T469" s="288">
        <f t="shared" si="121"/>
        <v>0</v>
      </c>
      <c r="U469" s="289">
        <f t="shared" si="121"/>
        <v>0</v>
      </c>
      <c r="V469" s="1229" t="s">
        <v>35</v>
      </c>
      <c r="W469" s="1230" t="s">
        <v>35</v>
      </c>
      <c r="X469" s="1230" t="s">
        <v>35</v>
      </c>
      <c r="Y469" s="1231" t="s">
        <v>35</v>
      </c>
      <c r="Z469" s="372">
        <f aca="true" t="shared" si="122" ref="Z469:Z477">J469-G469</f>
        <v>0</v>
      </c>
      <c r="AA469" s="371">
        <f aca="true" t="shared" si="123" ref="AA469:AA477">M469-G469</f>
        <v>0</v>
      </c>
      <c r="AB469" s="371">
        <f aca="true" t="shared" si="124" ref="AB469:AB474">P469-G469</f>
        <v>0</v>
      </c>
      <c r="AC469" s="1066">
        <f aca="true" t="shared" si="125" ref="AC469:AC477">S469-G469</f>
        <v>0</v>
      </c>
      <c r="AD469" s="1067">
        <f aca="true" t="shared" si="126" ref="AD469:AD474">IF(G469&gt;0,ROUND((J469/G469),3),0)</f>
        <v>0</v>
      </c>
      <c r="AE469" s="1068">
        <f aca="true" t="shared" si="127" ref="AE469:AE474">IF(G469&gt;0,ROUND((M469/G469),3),0)</f>
        <v>0</v>
      </c>
      <c r="AF469" s="1068">
        <f aca="true" t="shared" si="128" ref="AF469:AF474">IF(G469&gt;0,ROUND((P469/G469),3),0)</f>
        <v>0</v>
      </c>
      <c r="AG469" s="1069">
        <f aca="true" t="shared" si="129" ref="AG469:AG477">IF(G469&gt;0,ROUND((S469/G469),3),0)</f>
        <v>0</v>
      </c>
    </row>
    <row r="470" spans="1:33" s="270" customFormat="1" ht="26.25" outlineLevel="1" thickTop="1">
      <c r="A470" s="266"/>
      <c r="B470" s="667" t="s">
        <v>558</v>
      </c>
      <c r="C470" s="338">
        <v>3110</v>
      </c>
      <c r="D470" s="339"/>
      <c r="E470" s="668" t="s">
        <v>559</v>
      </c>
      <c r="F470" s="341" t="s">
        <v>79</v>
      </c>
      <c r="G470" s="342">
        <f>H470+I470</f>
        <v>0</v>
      </c>
      <c r="H470" s="343"/>
      <c r="I470" s="344"/>
      <c r="J470" s="342">
        <f>K470+L470</f>
        <v>0</v>
      </c>
      <c r="K470" s="343"/>
      <c r="L470" s="344"/>
      <c r="M470" s="342">
        <f>N470+O470</f>
        <v>0</v>
      </c>
      <c r="N470" s="343"/>
      <c r="O470" s="344"/>
      <c r="P470" s="342">
        <f>Q470+R470</f>
        <v>0</v>
      </c>
      <c r="Q470" s="343"/>
      <c r="R470" s="434"/>
      <c r="S470" s="342">
        <f>T470+U470</f>
        <v>0</v>
      </c>
      <c r="T470" s="343"/>
      <c r="U470" s="344"/>
      <c r="V470" s="1223" t="s">
        <v>35</v>
      </c>
      <c r="W470" s="1224" t="s">
        <v>35</v>
      </c>
      <c r="X470" s="1224" t="s">
        <v>35</v>
      </c>
      <c r="Y470" s="1225" t="s">
        <v>35</v>
      </c>
      <c r="Z470" s="1082">
        <f t="shared" si="122"/>
        <v>0</v>
      </c>
      <c r="AA470" s="957">
        <f t="shared" si="123"/>
        <v>0</v>
      </c>
      <c r="AB470" s="957">
        <f t="shared" si="124"/>
        <v>0</v>
      </c>
      <c r="AC470" s="1083">
        <f t="shared" si="125"/>
        <v>0</v>
      </c>
      <c r="AD470" s="1053">
        <f t="shared" si="126"/>
        <v>0</v>
      </c>
      <c r="AE470" s="1054">
        <f t="shared" si="127"/>
        <v>0</v>
      </c>
      <c r="AF470" s="1054">
        <f t="shared" si="128"/>
        <v>0</v>
      </c>
      <c r="AG470" s="1055">
        <f t="shared" si="129"/>
        <v>0</v>
      </c>
    </row>
    <row r="471" spans="1:33" s="270" customFormat="1" ht="25.5" outlineLevel="1">
      <c r="A471" s="266"/>
      <c r="B471" s="290" t="s">
        <v>560</v>
      </c>
      <c r="C471" s="345">
        <v>3110</v>
      </c>
      <c r="D471" s="346"/>
      <c r="E471" s="293" t="s">
        <v>561</v>
      </c>
      <c r="F471" s="291" t="s">
        <v>79</v>
      </c>
      <c r="G471" s="304">
        <f>H471+I471</f>
        <v>0</v>
      </c>
      <c r="H471" s="347"/>
      <c r="I471" s="348"/>
      <c r="J471" s="304">
        <f>K471+L471</f>
        <v>0</v>
      </c>
      <c r="K471" s="347"/>
      <c r="L471" s="348"/>
      <c r="M471" s="304">
        <f>N471+O471</f>
        <v>0</v>
      </c>
      <c r="N471" s="347"/>
      <c r="O471" s="348"/>
      <c r="P471" s="304">
        <f>Q471+R471</f>
        <v>0</v>
      </c>
      <c r="Q471" s="347"/>
      <c r="R471" s="435"/>
      <c r="S471" s="304">
        <f>T471+U471</f>
        <v>0</v>
      </c>
      <c r="T471" s="347"/>
      <c r="U471" s="348"/>
      <c r="V471" s="1238" t="s">
        <v>35</v>
      </c>
      <c r="W471" s="1239" t="s">
        <v>35</v>
      </c>
      <c r="X471" s="1239" t="s">
        <v>35</v>
      </c>
      <c r="Y471" s="1240" t="s">
        <v>35</v>
      </c>
      <c r="Z471" s="381">
        <f t="shared" si="122"/>
        <v>0</v>
      </c>
      <c r="AA471" s="305">
        <f t="shared" si="123"/>
        <v>0</v>
      </c>
      <c r="AB471" s="305">
        <f t="shared" si="124"/>
        <v>0</v>
      </c>
      <c r="AC471" s="1073">
        <f t="shared" si="125"/>
        <v>0</v>
      </c>
      <c r="AD471" s="1053">
        <f t="shared" si="126"/>
        <v>0</v>
      </c>
      <c r="AE471" s="1054">
        <f t="shared" si="127"/>
        <v>0</v>
      </c>
      <c r="AF471" s="1054">
        <f t="shared" si="128"/>
        <v>0</v>
      </c>
      <c r="AG471" s="1055">
        <f t="shared" si="129"/>
        <v>0</v>
      </c>
    </row>
    <row r="472" spans="1:33" s="270" customFormat="1" ht="25.5" outlineLevel="1" thickBot="1">
      <c r="A472" s="266"/>
      <c r="B472" s="436" t="s">
        <v>562</v>
      </c>
      <c r="C472" s="350">
        <v>3110</v>
      </c>
      <c r="D472" s="351"/>
      <c r="E472" s="352" t="s">
        <v>245</v>
      </c>
      <c r="F472" s="272" t="s">
        <v>79</v>
      </c>
      <c r="G472" s="276">
        <f>H472+I472</f>
        <v>0</v>
      </c>
      <c r="H472" s="277"/>
      <c r="I472" s="278"/>
      <c r="J472" s="276">
        <f>K472+L472</f>
        <v>0</v>
      </c>
      <c r="K472" s="277"/>
      <c r="L472" s="278"/>
      <c r="M472" s="276">
        <f>N472+O472</f>
        <v>0</v>
      </c>
      <c r="N472" s="277"/>
      <c r="O472" s="278"/>
      <c r="P472" s="276">
        <f>Q472+R472</f>
        <v>0</v>
      </c>
      <c r="Q472" s="277"/>
      <c r="R472" s="429"/>
      <c r="S472" s="276">
        <f>T472+U472</f>
        <v>0</v>
      </c>
      <c r="T472" s="277"/>
      <c r="U472" s="278"/>
      <c r="V472" s="1226" t="s">
        <v>35</v>
      </c>
      <c r="W472" s="1227" t="s">
        <v>35</v>
      </c>
      <c r="X472" s="1227" t="s">
        <v>35</v>
      </c>
      <c r="Y472" s="1228" t="s">
        <v>35</v>
      </c>
      <c r="Z472" s="1033">
        <f t="shared" si="122"/>
        <v>0</v>
      </c>
      <c r="AA472" s="984">
        <f t="shared" si="123"/>
        <v>0</v>
      </c>
      <c r="AB472" s="984">
        <f t="shared" si="124"/>
        <v>0</v>
      </c>
      <c r="AC472" s="1045">
        <f t="shared" si="125"/>
        <v>0</v>
      </c>
      <c r="AD472" s="1046">
        <f t="shared" si="126"/>
        <v>0</v>
      </c>
      <c r="AE472" s="1047">
        <f t="shared" si="127"/>
        <v>0</v>
      </c>
      <c r="AF472" s="1047">
        <f t="shared" si="128"/>
        <v>0</v>
      </c>
      <c r="AG472" s="1048">
        <f t="shared" si="129"/>
        <v>0</v>
      </c>
    </row>
    <row r="473" spans="2:33" s="23" customFormat="1" ht="27" outlineLevel="1" thickBot="1" thickTop="1">
      <c r="B473" s="602" t="s">
        <v>563</v>
      </c>
      <c r="C473" s="564">
        <v>3110</v>
      </c>
      <c r="D473" s="669"/>
      <c r="E473" s="359" t="s">
        <v>249</v>
      </c>
      <c r="F473" s="357" t="s">
        <v>79</v>
      </c>
      <c r="G473" s="576">
        <f>H473+I473</f>
        <v>0</v>
      </c>
      <c r="H473" s="577"/>
      <c r="I473" s="344"/>
      <c r="J473" s="576">
        <f>K473+L473</f>
        <v>0</v>
      </c>
      <c r="K473" s="577"/>
      <c r="L473" s="344"/>
      <c r="M473" s="576">
        <f>N473+O473</f>
        <v>0</v>
      </c>
      <c r="N473" s="577"/>
      <c r="O473" s="344"/>
      <c r="P473" s="576">
        <f>Q473+R473</f>
        <v>0</v>
      </c>
      <c r="Q473" s="577"/>
      <c r="R473" s="434"/>
      <c r="S473" s="576">
        <f>T473+U473</f>
        <v>0</v>
      </c>
      <c r="T473" s="577"/>
      <c r="U473" s="344"/>
      <c r="V473" s="1223" t="s">
        <v>35</v>
      </c>
      <c r="W473" s="1224" t="s">
        <v>35</v>
      </c>
      <c r="X473" s="1224" t="s">
        <v>35</v>
      </c>
      <c r="Y473" s="1225" t="s">
        <v>35</v>
      </c>
      <c r="Z473" s="395">
        <f t="shared" si="122"/>
        <v>0</v>
      </c>
      <c r="AA473" s="235">
        <f t="shared" si="123"/>
        <v>0</v>
      </c>
      <c r="AB473" s="235">
        <f t="shared" si="124"/>
        <v>0</v>
      </c>
      <c r="AC473" s="1052">
        <f t="shared" si="125"/>
        <v>0</v>
      </c>
      <c r="AD473" s="1053">
        <f t="shared" si="126"/>
        <v>0</v>
      </c>
      <c r="AE473" s="1054">
        <f t="shared" si="127"/>
        <v>0</v>
      </c>
      <c r="AF473" s="1054">
        <f t="shared" si="128"/>
        <v>0</v>
      </c>
      <c r="AG473" s="1055">
        <f t="shared" si="129"/>
        <v>0</v>
      </c>
    </row>
    <row r="474" spans="1:33" ht="19.5" thickBot="1">
      <c r="A474" s="136"/>
      <c r="B474" s="212" t="s">
        <v>564</v>
      </c>
      <c r="C474" s="363" t="s">
        <v>565</v>
      </c>
      <c r="D474" s="213"/>
      <c r="E474" s="364" t="s">
        <v>566</v>
      </c>
      <c r="F474" s="226" t="s">
        <v>79</v>
      </c>
      <c r="G474" s="227">
        <f>G475+G476+G494</f>
        <v>0</v>
      </c>
      <c r="H474" s="228">
        <f>H475+H476+H494</f>
        <v>0</v>
      </c>
      <c r="I474" s="229">
        <f>I475+I476+I494</f>
        <v>0</v>
      </c>
      <c r="J474" s="227">
        <f aca="true" t="shared" si="130" ref="J474:U474">J475+J476+J494</f>
        <v>0</v>
      </c>
      <c r="K474" s="228">
        <f t="shared" si="130"/>
        <v>0</v>
      </c>
      <c r="L474" s="229">
        <f t="shared" si="130"/>
        <v>0</v>
      </c>
      <c r="M474" s="227">
        <f t="shared" si="130"/>
        <v>0</v>
      </c>
      <c r="N474" s="228">
        <f t="shared" si="130"/>
        <v>0</v>
      </c>
      <c r="O474" s="229">
        <f t="shared" si="130"/>
        <v>0</v>
      </c>
      <c r="P474" s="227">
        <f t="shared" si="130"/>
        <v>0</v>
      </c>
      <c r="Q474" s="228">
        <f t="shared" si="130"/>
        <v>0</v>
      </c>
      <c r="R474" s="229">
        <f t="shared" si="130"/>
        <v>0</v>
      </c>
      <c r="S474" s="227">
        <f t="shared" si="130"/>
        <v>0</v>
      </c>
      <c r="T474" s="228">
        <f t="shared" si="130"/>
        <v>0</v>
      </c>
      <c r="U474" s="229">
        <f t="shared" si="130"/>
        <v>0</v>
      </c>
      <c r="V474" s="1212" t="s">
        <v>35</v>
      </c>
      <c r="W474" s="1197" t="s">
        <v>35</v>
      </c>
      <c r="X474" s="1197" t="s">
        <v>35</v>
      </c>
      <c r="Y474" s="1213" t="s">
        <v>35</v>
      </c>
      <c r="Z474" s="951">
        <f t="shared" si="122"/>
        <v>0</v>
      </c>
      <c r="AA474" s="952">
        <f t="shared" si="123"/>
        <v>0</v>
      </c>
      <c r="AB474" s="952">
        <f t="shared" si="124"/>
        <v>0</v>
      </c>
      <c r="AC474" s="953">
        <f t="shared" si="125"/>
        <v>0</v>
      </c>
      <c r="AD474" s="954">
        <f t="shared" si="126"/>
        <v>0</v>
      </c>
      <c r="AE474" s="955">
        <f t="shared" si="127"/>
        <v>0</v>
      </c>
      <c r="AF474" s="955">
        <f t="shared" si="128"/>
        <v>0</v>
      </c>
      <c r="AG474" s="956">
        <f t="shared" si="129"/>
        <v>0</v>
      </c>
    </row>
    <row r="475" spans="1:33" s="270" customFormat="1" ht="16.5" outlineLevel="1" thickBot="1">
      <c r="A475" s="266"/>
      <c r="B475" s="670" t="s">
        <v>567</v>
      </c>
      <c r="C475" s="1103" t="s">
        <v>568</v>
      </c>
      <c r="D475" s="1104" t="s">
        <v>117</v>
      </c>
      <c r="E475" s="1105" t="s">
        <v>569</v>
      </c>
      <c r="F475" s="671" t="s">
        <v>79</v>
      </c>
      <c r="G475" s="672">
        <f>H475+I475</f>
        <v>0</v>
      </c>
      <c r="H475" s="673"/>
      <c r="I475" s="674"/>
      <c r="J475" s="672">
        <f>K475+L475</f>
        <v>0</v>
      </c>
      <c r="K475" s="673"/>
      <c r="L475" s="674"/>
      <c r="M475" s="672">
        <f>N475+O475</f>
        <v>0</v>
      </c>
      <c r="N475" s="673"/>
      <c r="O475" s="674"/>
      <c r="P475" s="672">
        <f>Q475+R475</f>
        <v>0</v>
      </c>
      <c r="Q475" s="673"/>
      <c r="R475" s="674"/>
      <c r="S475" s="672">
        <f>T475+U475</f>
        <v>0</v>
      </c>
      <c r="T475" s="673"/>
      <c r="U475" s="674"/>
      <c r="V475" s="1226" t="s">
        <v>35</v>
      </c>
      <c r="W475" s="1227" t="s">
        <v>35</v>
      </c>
      <c r="X475" s="1227" t="s">
        <v>35</v>
      </c>
      <c r="Y475" s="1228" t="s">
        <v>35</v>
      </c>
      <c r="Z475" s="1033">
        <f t="shared" si="122"/>
        <v>0</v>
      </c>
      <c r="AA475" s="984">
        <f t="shared" si="123"/>
        <v>0</v>
      </c>
      <c r="AB475" s="984">
        <f>P475-G475</f>
        <v>0</v>
      </c>
      <c r="AC475" s="1045">
        <f t="shared" si="125"/>
        <v>0</v>
      </c>
      <c r="AD475" s="1046">
        <f>IF(G475&gt;0,ROUND((J475/G475),3),0)</f>
        <v>0</v>
      </c>
      <c r="AE475" s="1047">
        <f>IF(G475&gt;0,ROUND((M475/G475),3),0)</f>
        <v>0</v>
      </c>
      <c r="AF475" s="1047">
        <f>IF(G475&gt;0,ROUND((P475/G475),3),0)</f>
        <v>0</v>
      </c>
      <c r="AG475" s="1048">
        <f t="shared" si="129"/>
        <v>0</v>
      </c>
    </row>
    <row r="476" spans="1:33" s="257" customFormat="1" ht="17.25" outlineLevel="1" thickBot="1" thickTop="1">
      <c r="A476" s="253"/>
      <c r="B476" s="285" t="s">
        <v>570</v>
      </c>
      <c r="C476" s="350" t="s">
        <v>571</v>
      </c>
      <c r="D476" s="388" t="s">
        <v>572</v>
      </c>
      <c r="E476" s="317" t="s">
        <v>573</v>
      </c>
      <c r="F476" s="272" t="s">
        <v>79</v>
      </c>
      <c r="G476" s="287">
        <f aca="true" t="shared" si="131" ref="G476:U476">G477+G480+G483+G485</f>
        <v>0</v>
      </c>
      <c r="H476" s="288">
        <f t="shared" si="131"/>
        <v>0</v>
      </c>
      <c r="I476" s="289">
        <f t="shared" si="131"/>
        <v>0</v>
      </c>
      <c r="J476" s="287">
        <f t="shared" si="131"/>
        <v>0</v>
      </c>
      <c r="K476" s="288">
        <f t="shared" si="131"/>
        <v>0</v>
      </c>
      <c r="L476" s="289">
        <f t="shared" si="131"/>
        <v>0</v>
      </c>
      <c r="M476" s="287">
        <f t="shared" si="131"/>
        <v>0</v>
      </c>
      <c r="N476" s="288">
        <f t="shared" si="131"/>
        <v>0</v>
      </c>
      <c r="O476" s="289">
        <f t="shared" si="131"/>
        <v>0</v>
      </c>
      <c r="P476" s="287">
        <f t="shared" si="131"/>
        <v>0</v>
      </c>
      <c r="Q476" s="288">
        <f t="shared" si="131"/>
        <v>0</v>
      </c>
      <c r="R476" s="289">
        <f t="shared" si="131"/>
        <v>0</v>
      </c>
      <c r="S476" s="287">
        <f t="shared" si="131"/>
        <v>0</v>
      </c>
      <c r="T476" s="288">
        <f t="shared" si="131"/>
        <v>0</v>
      </c>
      <c r="U476" s="289">
        <f t="shared" si="131"/>
        <v>0</v>
      </c>
      <c r="V476" s="1226" t="s">
        <v>35</v>
      </c>
      <c r="W476" s="1227" t="s">
        <v>35</v>
      </c>
      <c r="X476" s="1227" t="s">
        <v>35</v>
      </c>
      <c r="Y476" s="1228" t="s">
        <v>35</v>
      </c>
      <c r="Z476" s="1033">
        <f t="shared" si="122"/>
        <v>0</v>
      </c>
      <c r="AA476" s="984">
        <f t="shared" si="123"/>
        <v>0</v>
      </c>
      <c r="AB476" s="984">
        <f>P476-G476</f>
        <v>0</v>
      </c>
      <c r="AC476" s="1045">
        <f t="shared" si="125"/>
        <v>0</v>
      </c>
      <c r="AD476" s="1046">
        <f>IF(G476&gt;0,ROUND((J476/G476),3),0)</f>
        <v>0</v>
      </c>
      <c r="AE476" s="1047">
        <f>IF(G476&gt;0,ROUND((M476/G476),3),0)</f>
        <v>0</v>
      </c>
      <c r="AF476" s="1047">
        <f>IF(G476&gt;0,ROUND((P476/G476),3),0)</f>
        <v>0</v>
      </c>
      <c r="AG476" s="1048">
        <f t="shared" si="129"/>
        <v>0</v>
      </c>
    </row>
    <row r="477" spans="2:33" s="270" customFormat="1" ht="13.5" outlineLevel="1" thickTop="1">
      <c r="B477" s="302" t="s">
        <v>574</v>
      </c>
      <c r="C477" s="345" t="s">
        <v>571</v>
      </c>
      <c r="D477" s="346" t="s">
        <v>117</v>
      </c>
      <c r="E477" s="619" t="s">
        <v>575</v>
      </c>
      <c r="F477" s="94" t="s">
        <v>79</v>
      </c>
      <c r="G477" s="234">
        <f>H477+I477</f>
        <v>0</v>
      </c>
      <c r="H477" s="235">
        <f>ROUND(H478*H479/1000,1)</f>
        <v>0</v>
      </c>
      <c r="I477" s="236">
        <f>ROUND(I478*I479/1000,1)</f>
        <v>0</v>
      </c>
      <c r="J477" s="234">
        <f>K477+L477</f>
        <v>0</v>
      </c>
      <c r="K477" s="235">
        <f>ROUND(K478*K479/1000,1)</f>
        <v>0</v>
      </c>
      <c r="L477" s="236">
        <f>ROUND(L478*L479/1000,1)</f>
        <v>0</v>
      </c>
      <c r="M477" s="234">
        <f>N477+O477</f>
        <v>0</v>
      </c>
      <c r="N477" s="235">
        <f>ROUND(N478*N479/1000,1)</f>
        <v>0</v>
      </c>
      <c r="O477" s="236">
        <f>ROUND(O478*O479/1000,1)</f>
        <v>0</v>
      </c>
      <c r="P477" s="234">
        <f>Q477+R477</f>
        <v>0</v>
      </c>
      <c r="Q477" s="235">
        <f>ROUND(Q478*Q479/1000,1)</f>
        <v>0</v>
      </c>
      <c r="R477" s="236">
        <f>ROUND(R478*R479/1000,1)</f>
        <v>0</v>
      </c>
      <c r="S477" s="234">
        <f>T477+U477</f>
        <v>0</v>
      </c>
      <c r="T477" s="235">
        <f>ROUND(T478*T479/1000,1)</f>
        <v>0</v>
      </c>
      <c r="U477" s="236">
        <f>ROUND(U478*U479/1000,1)</f>
        <v>0</v>
      </c>
      <c r="V477" s="1223" t="s">
        <v>35</v>
      </c>
      <c r="W477" s="1224" t="s">
        <v>35</v>
      </c>
      <c r="X477" s="1224" t="s">
        <v>35</v>
      </c>
      <c r="Y477" s="1225" t="s">
        <v>35</v>
      </c>
      <c r="Z477" s="395">
        <f t="shared" si="122"/>
        <v>0</v>
      </c>
      <c r="AA477" s="235">
        <f t="shared" si="123"/>
        <v>0</v>
      </c>
      <c r="AB477" s="235">
        <f>P477-G477</f>
        <v>0</v>
      </c>
      <c r="AC477" s="1052">
        <f t="shared" si="125"/>
        <v>0</v>
      </c>
      <c r="AD477" s="1053">
        <f>IF(G477&gt;0,ROUND((J477/G477),3),0)</f>
        <v>0</v>
      </c>
      <c r="AE477" s="1054">
        <f>IF(G477&gt;0,ROUND((M477/G477),3),0)</f>
        <v>0</v>
      </c>
      <c r="AF477" s="1054">
        <f>IF(G477&gt;0,ROUND((P477/G477),3),0)</f>
        <v>0</v>
      </c>
      <c r="AG477" s="1055">
        <f t="shared" si="129"/>
        <v>0</v>
      </c>
    </row>
    <row r="478" spans="2:33" s="648" customFormat="1" ht="12" outlineLevel="1">
      <c r="B478" s="985"/>
      <c r="C478" s="986"/>
      <c r="D478" s="384" t="s">
        <v>117</v>
      </c>
      <c r="E478" s="242" t="s">
        <v>576</v>
      </c>
      <c r="F478" s="262" t="s">
        <v>46</v>
      </c>
      <c r="G478" s="675">
        <f>H478+I478</f>
        <v>0</v>
      </c>
      <c r="H478" s="309"/>
      <c r="I478" s="310"/>
      <c r="J478" s="675">
        <f>K478+L478</f>
        <v>0</v>
      </c>
      <c r="K478" s="309"/>
      <c r="L478" s="310"/>
      <c r="M478" s="675">
        <f>N478+O478</f>
        <v>0</v>
      </c>
      <c r="N478" s="309"/>
      <c r="O478" s="310"/>
      <c r="P478" s="675">
        <f>Q478+R478</f>
        <v>0</v>
      </c>
      <c r="Q478" s="309"/>
      <c r="R478" s="310"/>
      <c r="S478" s="675">
        <f>T478+U478</f>
        <v>0</v>
      </c>
      <c r="T478" s="309"/>
      <c r="U478" s="310"/>
      <c r="V478" s="1304" t="s">
        <v>35</v>
      </c>
      <c r="W478" s="1305" t="s">
        <v>35</v>
      </c>
      <c r="X478" s="1305" t="s">
        <v>35</v>
      </c>
      <c r="Y478" s="1306" t="s">
        <v>35</v>
      </c>
      <c r="Z478" s="1042" t="s">
        <v>35</v>
      </c>
      <c r="AA478" s="1043" t="s">
        <v>35</v>
      </c>
      <c r="AB478" s="1043" t="s">
        <v>35</v>
      </c>
      <c r="AC478" s="1044" t="s">
        <v>35</v>
      </c>
      <c r="AD478" s="1042" t="s">
        <v>35</v>
      </c>
      <c r="AE478" s="1043" t="s">
        <v>35</v>
      </c>
      <c r="AF478" s="1043" t="s">
        <v>35</v>
      </c>
      <c r="AG478" s="1044" t="s">
        <v>35</v>
      </c>
    </row>
    <row r="479" spans="2:33" s="648" customFormat="1" ht="12" outlineLevel="1">
      <c r="B479" s="985"/>
      <c r="C479" s="986"/>
      <c r="D479" s="384" t="s">
        <v>117</v>
      </c>
      <c r="E479" s="242" t="s">
        <v>577</v>
      </c>
      <c r="F479" s="262" t="s">
        <v>122</v>
      </c>
      <c r="G479" s="299">
        <f>IF(I479+H479&gt;0,AVERAGE(H479:I479),0)</f>
        <v>0</v>
      </c>
      <c r="H479" s="300"/>
      <c r="I479" s="301"/>
      <c r="J479" s="299">
        <f>IF(L479+K479&gt;0,AVERAGE(K479:L479),0)</f>
        <v>0</v>
      </c>
      <c r="K479" s="300"/>
      <c r="L479" s="301"/>
      <c r="M479" s="299">
        <f>IF(O479+N479&gt;0,AVERAGE(N479:O479),0)</f>
        <v>0</v>
      </c>
      <c r="N479" s="300"/>
      <c r="O479" s="301"/>
      <c r="P479" s="299">
        <f>IF(R479+Q479&gt;0,AVERAGE(Q479:R479),0)</f>
        <v>0</v>
      </c>
      <c r="Q479" s="300"/>
      <c r="R479" s="301"/>
      <c r="S479" s="299">
        <f>IF(U479+T479&gt;0,AVERAGE(T479:U479),0)</f>
        <v>0</v>
      </c>
      <c r="T479" s="300"/>
      <c r="U479" s="301"/>
      <c r="V479" s="1217" t="s">
        <v>35</v>
      </c>
      <c r="W479" s="1218" t="s">
        <v>35</v>
      </c>
      <c r="X479" s="1218" t="s">
        <v>35</v>
      </c>
      <c r="Y479" s="1219" t="s">
        <v>35</v>
      </c>
      <c r="Z479" s="1042" t="s">
        <v>35</v>
      </c>
      <c r="AA479" s="1043" t="s">
        <v>35</v>
      </c>
      <c r="AB479" s="1043" t="s">
        <v>35</v>
      </c>
      <c r="AC479" s="1044" t="s">
        <v>35</v>
      </c>
      <c r="AD479" s="1042" t="s">
        <v>35</v>
      </c>
      <c r="AE479" s="1043" t="s">
        <v>35</v>
      </c>
      <c r="AF479" s="1043" t="s">
        <v>35</v>
      </c>
      <c r="AG479" s="1044" t="s">
        <v>35</v>
      </c>
    </row>
    <row r="480" spans="2:33" s="270" customFormat="1" ht="12.75" outlineLevel="1">
      <c r="B480" s="290" t="s">
        <v>578</v>
      </c>
      <c r="C480" s="345" t="s">
        <v>571</v>
      </c>
      <c r="D480" s="346" t="s">
        <v>135</v>
      </c>
      <c r="E480" s="619" t="s">
        <v>579</v>
      </c>
      <c r="F480" s="94" t="s">
        <v>79</v>
      </c>
      <c r="G480" s="304">
        <f>H480+I480</f>
        <v>0</v>
      </c>
      <c r="H480" s="305">
        <f>ROUND(H481*H482/1000,1)</f>
        <v>0</v>
      </c>
      <c r="I480" s="306">
        <f>ROUND(I481*I482/1000,1)</f>
        <v>0</v>
      </c>
      <c r="J480" s="304">
        <f>K480+L480</f>
        <v>0</v>
      </c>
      <c r="K480" s="305">
        <f>ROUND(K481*K482/1000,1)</f>
        <v>0</v>
      </c>
      <c r="L480" s="306">
        <f>ROUND(L481*L482/1000,1)</f>
        <v>0</v>
      </c>
      <c r="M480" s="304">
        <f>N480+O480</f>
        <v>0</v>
      </c>
      <c r="N480" s="305">
        <f>ROUND(N481*N482/1000,1)</f>
        <v>0</v>
      </c>
      <c r="O480" s="306">
        <f>ROUND(O481*O482/1000,1)</f>
        <v>0</v>
      </c>
      <c r="P480" s="304">
        <f>Q480+R480</f>
        <v>0</v>
      </c>
      <c r="Q480" s="305">
        <f>ROUND(Q481*Q482/1000,1)</f>
        <v>0</v>
      </c>
      <c r="R480" s="306">
        <f>ROUND(R481*R482/1000,1)</f>
        <v>0</v>
      </c>
      <c r="S480" s="304">
        <f>T480+U480</f>
        <v>0</v>
      </c>
      <c r="T480" s="305">
        <f>ROUND(T481*T482/1000,1)</f>
        <v>0</v>
      </c>
      <c r="U480" s="306">
        <f>ROUND(U481*U482/1000,1)</f>
        <v>0</v>
      </c>
      <c r="V480" s="1223" t="s">
        <v>35</v>
      </c>
      <c r="W480" s="1224" t="s">
        <v>35</v>
      </c>
      <c r="X480" s="1224" t="s">
        <v>35</v>
      </c>
      <c r="Y480" s="1225" t="s">
        <v>35</v>
      </c>
      <c r="Z480" s="395">
        <f>J480-G480</f>
        <v>0</v>
      </c>
      <c r="AA480" s="235">
        <f>M480-G480</f>
        <v>0</v>
      </c>
      <c r="AB480" s="235">
        <f>P480-G480</f>
        <v>0</v>
      </c>
      <c r="AC480" s="1052">
        <f>S480-G480</f>
        <v>0</v>
      </c>
      <c r="AD480" s="1053">
        <f>IF(G480&gt;0,ROUND((J480/G480),3),0)</f>
        <v>0</v>
      </c>
      <c r="AE480" s="1054">
        <f>IF(G480&gt;0,ROUND((M480/G480),3),0)</f>
        <v>0</v>
      </c>
      <c r="AF480" s="1054">
        <f>IF(G480&gt;0,ROUND((P480/G480),3),0)</f>
        <v>0</v>
      </c>
      <c r="AG480" s="1055">
        <f>IF(G480&gt;0,ROUND((S480/G480),3),0)</f>
        <v>0</v>
      </c>
    </row>
    <row r="481" spans="2:33" s="648" customFormat="1" ht="12" outlineLevel="1">
      <c r="B481" s="985"/>
      <c r="C481" s="986"/>
      <c r="D481" s="384" t="s">
        <v>135</v>
      </c>
      <c r="E481" s="242" t="s">
        <v>576</v>
      </c>
      <c r="F481" s="262" t="s">
        <v>46</v>
      </c>
      <c r="G481" s="675">
        <f>H481+I481</f>
        <v>0</v>
      </c>
      <c r="H481" s="309"/>
      <c r="I481" s="310"/>
      <c r="J481" s="675">
        <f>K481+L481</f>
        <v>0</v>
      </c>
      <c r="K481" s="309"/>
      <c r="L481" s="310"/>
      <c r="M481" s="675">
        <f>N481+O481</f>
        <v>0</v>
      </c>
      <c r="N481" s="309"/>
      <c r="O481" s="310"/>
      <c r="P481" s="675">
        <f>Q481+R481</f>
        <v>0</v>
      </c>
      <c r="Q481" s="309"/>
      <c r="R481" s="310"/>
      <c r="S481" s="675">
        <f>T481+U481</f>
        <v>0</v>
      </c>
      <c r="T481" s="309"/>
      <c r="U481" s="310"/>
      <c r="V481" s="1304" t="s">
        <v>35</v>
      </c>
      <c r="W481" s="1305" t="s">
        <v>35</v>
      </c>
      <c r="X481" s="1305" t="s">
        <v>35</v>
      </c>
      <c r="Y481" s="1306" t="s">
        <v>35</v>
      </c>
      <c r="Z481" s="1042" t="s">
        <v>35</v>
      </c>
      <c r="AA481" s="1043" t="s">
        <v>35</v>
      </c>
      <c r="AB481" s="1043" t="s">
        <v>35</v>
      </c>
      <c r="AC481" s="1044" t="s">
        <v>35</v>
      </c>
      <c r="AD481" s="1042" t="s">
        <v>35</v>
      </c>
      <c r="AE481" s="1043" t="s">
        <v>35</v>
      </c>
      <c r="AF481" s="1043" t="s">
        <v>35</v>
      </c>
      <c r="AG481" s="1044" t="s">
        <v>35</v>
      </c>
    </row>
    <row r="482" spans="2:33" s="648" customFormat="1" ht="12" outlineLevel="1">
      <c r="B482" s="985"/>
      <c r="C482" s="986"/>
      <c r="D482" s="384" t="s">
        <v>135</v>
      </c>
      <c r="E482" s="242" t="s">
        <v>577</v>
      </c>
      <c r="F482" s="262" t="s">
        <v>122</v>
      </c>
      <c r="G482" s="308">
        <f>IF(I482+H482&gt;0,AVERAGE(H482:I482),0)</f>
        <v>0</v>
      </c>
      <c r="H482" s="309"/>
      <c r="I482" s="310"/>
      <c r="J482" s="308">
        <f>IF(L482+K482&gt;0,AVERAGE(K482:L482),0)</f>
        <v>0</v>
      </c>
      <c r="K482" s="309"/>
      <c r="L482" s="310"/>
      <c r="M482" s="308">
        <f>IF(O482+N482&gt;0,AVERAGE(N482:O482),0)</f>
        <v>0</v>
      </c>
      <c r="N482" s="309"/>
      <c r="O482" s="310"/>
      <c r="P482" s="308">
        <f>IF(R482+Q482&gt;0,AVERAGE(Q482:R482),0)</f>
        <v>0</v>
      </c>
      <c r="Q482" s="309"/>
      <c r="R482" s="310"/>
      <c r="S482" s="308">
        <f>IF(U482+T482&gt;0,AVERAGE(T482:U482),0)</f>
        <v>0</v>
      </c>
      <c r="T482" s="309"/>
      <c r="U482" s="310"/>
      <c r="V482" s="1217" t="s">
        <v>35</v>
      </c>
      <c r="W482" s="1218" t="s">
        <v>35</v>
      </c>
      <c r="X482" s="1218" t="s">
        <v>35</v>
      </c>
      <c r="Y482" s="1219" t="s">
        <v>35</v>
      </c>
      <c r="Z482" s="1042" t="s">
        <v>35</v>
      </c>
      <c r="AA482" s="1043" t="s">
        <v>35</v>
      </c>
      <c r="AB482" s="1043" t="s">
        <v>35</v>
      </c>
      <c r="AC482" s="1044" t="s">
        <v>35</v>
      </c>
      <c r="AD482" s="1042" t="s">
        <v>35</v>
      </c>
      <c r="AE482" s="1043" t="s">
        <v>35</v>
      </c>
      <c r="AF482" s="1043" t="s">
        <v>35</v>
      </c>
      <c r="AG482" s="1044" t="s">
        <v>35</v>
      </c>
    </row>
    <row r="483" spans="2:33" s="270" customFormat="1" ht="12.75" outlineLevel="1">
      <c r="B483" s="290" t="s">
        <v>580</v>
      </c>
      <c r="C483" s="345" t="s">
        <v>571</v>
      </c>
      <c r="D483" s="346" t="s">
        <v>581</v>
      </c>
      <c r="E483" s="619" t="s">
        <v>582</v>
      </c>
      <c r="F483" s="94" t="s">
        <v>79</v>
      </c>
      <c r="G483" s="234">
        <f>H483+I483</f>
        <v>0</v>
      </c>
      <c r="H483" s="456"/>
      <c r="I483" s="589"/>
      <c r="J483" s="234">
        <f>K483+L483</f>
        <v>0</v>
      </c>
      <c r="K483" s="456"/>
      <c r="L483" s="589"/>
      <c r="M483" s="234">
        <f>N483+O483</f>
        <v>0</v>
      </c>
      <c r="N483" s="456"/>
      <c r="O483" s="589"/>
      <c r="P483" s="234">
        <f>Q483+R483</f>
        <v>0</v>
      </c>
      <c r="Q483" s="456"/>
      <c r="R483" s="589"/>
      <c r="S483" s="234">
        <f>T483+U483</f>
        <v>0</v>
      </c>
      <c r="T483" s="456"/>
      <c r="U483" s="589"/>
      <c r="V483" s="1223" t="s">
        <v>35</v>
      </c>
      <c r="W483" s="1224" t="s">
        <v>35</v>
      </c>
      <c r="X483" s="1224" t="s">
        <v>35</v>
      </c>
      <c r="Y483" s="1225" t="s">
        <v>35</v>
      </c>
      <c r="Z483" s="395">
        <f>J483-G483</f>
        <v>0</v>
      </c>
      <c r="AA483" s="235">
        <f>M483-G483</f>
        <v>0</v>
      </c>
      <c r="AB483" s="235">
        <f>P483-G483</f>
        <v>0</v>
      </c>
      <c r="AC483" s="1052">
        <f>S483-G483</f>
        <v>0</v>
      </c>
      <c r="AD483" s="1053">
        <f>IF(G483&gt;0,ROUND((J483/G483),3),0)</f>
        <v>0</v>
      </c>
      <c r="AE483" s="1054">
        <f>IF(G483&gt;0,ROUND((M483/G483),3),0)</f>
        <v>0</v>
      </c>
      <c r="AF483" s="1054">
        <f>IF(G483&gt;0,ROUND((P483/G483),3),0)</f>
        <v>0</v>
      </c>
      <c r="AG483" s="1055">
        <f>IF(G483&gt;0,ROUND((S483/G483),3),0)</f>
        <v>0</v>
      </c>
    </row>
    <row r="484" spans="2:33" s="258" customFormat="1" ht="12" outlineLevel="1">
      <c r="B484" s="239"/>
      <c r="C484" s="375"/>
      <c r="D484" s="384" t="s">
        <v>581</v>
      </c>
      <c r="E484" s="242" t="s">
        <v>147</v>
      </c>
      <c r="F484" s="262" t="s">
        <v>37</v>
      </c>
      <c r="G484" s="964">
        <f>H484+I484</f>
        <v>0</v>
      </c>
      <c r="H484" s="965"/>
      <c r="I484" s="966"/>
      <c r="J484" s="964">
        <f>K484+L484</f>
        <v>0</v>
      </c>
      <c r="K484" s="965"/>
      <c r="L484" s="966"/>
      <c r="M484" s="964">
        <f>N484+O484</f>
        <v>0</v>
      </c>
      <c r="N484" s="965"/>
      <c r="O484" s="966"/>
      <c r="P484" s="964">
        <f>Q484+R484</f>
        <v>0</v>
      </c>
      <c r="Q484" s="965"/>
      <c r="R484" s="966"/>
      <c r="S484" s="964">
        <f>T484+U484</f>
        <v>0</v>
      </c>
      <c r="T484" s="965"/>
      <c r="U484" s="966"/>
      <c r="V484" s="1304" t="s">
        <v>35</v>
      </c>
      <c r="W484" s="1305" t="s">
        <v>35</v>
      </c>
      <c r="X484" s="1305" t="s">
        <v>35</v>
      </c>
      <c r="Y484" s="1306" t="s">
        <v>35</v>
      </c>
      <c r="Z484" s="1042" t="s">
        <v>35</v>
      </c>
      <c r="AA484" s="1043" t="s">
        <v>35</v>
      </c>
      <c r="AB484" s="1043" t="s">
        <v>35</v>
      </c>
      <c r="AC484" s="1044" t="s">
        <v>35</v>
      </c>
      <c r="AD484" s="1042" t="s">
        <v>35</v>
      </c>
      <c r="AE484" s="1043" t="s">
        <v>35</v>
      </c>
      <c r="AF484" s="1043" t="s">
        <v>35</v>
      </c>
      <c r="AG484" s="1044" t="s">
        <v>35</v>
      </c>
    </row>
    <row r="485" spans="2:33" s="270" customFormat="1" ht="12.75" outlineLevel="1">
      <c r="B485" s="254" t="s">
        <v>583</v>
      </c>
      <c r="C485" s="365" t="s">
        <v>571</v>
      </c>
      <c r="D485" s="373" t="s">
        <v>581</v>
      </c>
      <c r="E485" s="676" t="s">
        <v>584</v>
      </c>
      <c r="F485" s="269" t="s">
        <v>79</v>
      </c>
      <c r="G485" s="677">
        <f aca="true" t="shared" si="132" ref="G485:U485">G486+G490</f>
        <v>0</v>
      </c>
      <c r="H485" s="678">
        <f t="shared" si="132"/>
        <v>0</v>
      </c>
      <c r="I485" s="679">
        <f t="shared" si="132"/>
        <v>0</v>
      </c>
      <c r="J485" s="677">
        <f t="shared" si="132"/>
        <v>0</v>
      </c>
      <c r="K485" s="678">
        <f t="shared" si="132"/>
        <v>0</v>
      </c>
      <c r="L485" s="679">
        <f t="shared" si="132"/>
        <v>0</v>
      </c>
      <c r="M485" s="677">
        <f t="shared" si="132"/>
        <v>0</v>
      </c>
      <c r="N485" s="678">
        <f t="shared" si="132"/>
        <v>0</v>
      </c>
      <c r="O485" s="679">
        <f t="shared" si="132"/>
        <v>0</v>
      </c>
      <c r="P485" s="677">
        <f t="shared" si="132"/>
        <v>0</v>
      </c>
      <c r="Q485" s="678">
        <f t="shared" si="132"/>
        <v>0</v>
      </c>
      <c r="R485" s="679">
        <f t="shared" si="132"/>
        <v>0</v>
      </c>
      <c r="S485" s="677">
        <f t="shared" si="132"/>
        <v>0</v>
      </c>
      <c r="T485" s="678">
        <f t="shared" si="132"/>
        <v>0</v>
      </c>
      <c r="U485" s="679">
        <f t="shared" si="132"/>
        <v>0</v>
      </c>
      <c r="V485" s="1223" t="s">
        <v>35</v>
      </c>
      <c r="W485" s="1224" t="s">
        <v>35</v>
      </c>
      <c r="X485" s="1224" t="s">
        <v>35</v>
      </c>
      <c r="Y485" s="1225" t="s">
        <v>35</v>
      </c>
      <c r="Z485" s="1082">
        <f>J485-G485</f>
        <v>0</v>
      </c>
      <c r="AA485" s="957">
        <f>M485-G485</f>
        <v>0</v>
      </c>
      <c r="AB485" s="957">
        <f>P485-G485</f>
        <v>0</v>
      </c>
      <c r="AC485" s="1052">
        <f>S485-G485</f>
        <v>0</v>
      </c>
      <c r="AD485" s="1053">
        <f>IF(G485&gt;0,ROUND((J485/G485),3),0)</f>
        <v>0</v>
      </c>
      <c r="AE485" s="1054">
        <f>IF(G485&gt;0,ROUND((M485/G485),3),0)</f>
        <v>0</v>
      </c>
      <c r="AF485" s="1054">
        <f>IF(G485&gt;0,ROUND((P485/G485),3),0)</f>
        <v>0</v>
      </c>
      <c r="AG485" s="1055">
        <f>IF(G485&gt;0,ROUND((S485/G485),3),0)</f>
        <v>0</v>
      </c>
    </row>
    <row r="486" spans="2:33" s="401" customFormat="1" ht="12.75" outlineLevel="1">
      <c r="B486" s="382" t="s">
        <v>585</v>
      </c>
      <c r="C486" s="383" t="s">
        <v>571</v>
      </c>
      <c r="D486" s="384" t="s">
        <v>581</v>
      </c>
      <c r="E486" s="396" t="s">
        <v>586</v>
      </c>
      <c r="F486" s="626" t="s">
        <v>79</v>
      </c>
      <c r="G486" s="398">
        <f>H486+I486</f>
        <v>0</v>
      </c>
      <c r="H486" s="399">
        <f>ROUND(H488*H489/1000,1)</f>
        <v>0</v>
      </c>
      <c r="I486" s="400">
        <f>ROUND(I488*I489/1000,1)</f>
        <v>0</v>
      </c>
      <c r="J486" s="398">
        <f>K486+L486</f>
        <v>0</v>
      </c>
      <c r="K486" s="399">
        <f>ROUND(K488*K489/1000,1)</f>
        <v>0</v>
      </c>
      <c r="L486" s="400">
        <f>ROUND(L488*L489/1000,1)</f>
        <v>0</v>
      </c>
      <c r="M486" s="398">
        <f>N486+O486</f>
        <v>0</v>
      </c>
      <c r="N486" s="399">
        <f>ROUND(N488*N489/1000,1)</f>
        <v>0</v>
      </c>
      <c r="O486" s="400">
        <f>ROUND(O488*O489/1000,1)</f>
        <v>0</v>
      </c>
      <c r="P486" s="398">
        <f>Q486+R486</f>
        <v>0</v>
      </c>
      <c r="Q486" s="399">
        <f>ROUND(Q488*Q489/1000,1)</f>
        <v>0</v>
      </c>
      <c r="R486" s="400">
        <f>ROUND(R488*R489/1000,1)</f>
        <v>0</v>
      </c>
      <c r="S486" s="398">
        <f>T486+U486</f>
        <v>0</v>
      </c>
      <c r="T486" s="399">
        <f>ROUND(T488*T489/1000,1)</f>
        <v>0</v>
      </c>
      <c r="U486" s="400">
        <f>ROUND(U488*U489/1000,1)</f>
        <v>0</v>
      </c>
      <c r="V486" s="1238" t="s">
        <v>35</v>
      </c>
      <c r="W486" s="1239" t="s">
        <v>35</v>
      </c>
      <c r="X486" s="1239" t="s">
        <v>35</v>
      </c>
      <c r="Y486" s="1240" t="s">
        <v>35</v>
      </c>
      <c r="Z486" s="381">
        <f>J486-G486</f>
        <v>0</v>
      </c>
      <c r="AA486" s="305">
        <f>M486-G486</f>
        <v>0</v>
      </c>
      <c r="AB486" s="305">
        <f>P486-G486</f>
        <v>0</v>
      </c>
      <c r="AC486" s="1052">
        <f>S486-G486</f>
        <v>0</v>
      </c>
      <c r="AD486" s="1053">
        <f>IF(G486&gt;0,ROUND((J486/G486),3),0)</f>
        <v>0</v>
      </c>
      <c r="AE486" s="1054">
        <f>IF(G486&gt;0,ROUND((M486/G486),3),0)</f>
        <v>0</v>
      </c>
      <c r="AF486" s="1054">
        <f>IF(G486&gt;0,ROUND((P486/G486),3),0)</f>
        <v>0</v>
      </c>
      <c r="AG486" s="1055">
        <f>IF(G486&gt;0,ROUND((S486/G486),3),0)</f>
        <v>0</v>
      </c>
    </row>
    <row r="487" spans="2:33" s="968" customFormat="1" ht="12" outlineLevel="1">
      <c r="B487" s="987"/>
      <c r="C487" s="988"/>
      <c r="D487" s="405" t="s">
        <v>581</v>
      </c>
      <c r="E487" s="406" t="s">
        <v>147</v>
      </c>
      <c r="F487" s="631" t="s">
        <v>37</v>
      </c>
      <c r="G487" s="969">
        <f>H487+I487</f>
        <v>0</v>
      </c>
      <c r="H487" s="970"/>
      <c r="I487" s="971"/>
      <c r="J487" s="969">
        <f>K487+L487</f>
        <v>0</v>
      </c>
      <c r="K487" s="970"/>
      <c r="L487" s="971"/>
      <c r="M487" s="969">
        <f>N487+O487</f>
        <v>0</v>
      </c>
      <c r="N487" s="970"/>
      <c r="O487" s="971"/>
      <c r="P487" s="969">
        <f>Q487+R487</f>
        <v>0</v>
      </c>
      <c r="Q487" s="970"/>
      <c r="R487" s="971"/>
      <c r="S487" s="969">
        <f>T487+U487</f>
        <v>0</v>
      </c>
      <c r="T487" s="970"/>
      <c r="U487" s="971"/>
      <c r="V487" s="1304" t="s">
        <v>35</v>
      </c>
      <c r="W487" s="1305" t="s">
        <v>35</v>
      </c>
      <c r="X487" s="1305" t="s">
        <v>35</v>
      </c>
      <c r="Y487" s="1306" t="s">
        <v>35</v>
      </c>
      <c r="Z487" s="1042" t="s">
        <v>35</v>
      </c>
      <c r="AA487" s="1043" t="s">
        <v>35</v>
      </c>
      <c r="AB487" s="1043" t="s">
        <v>35</v>
      </c>
      <c r="AC487" s="1044" t="s">
        <v>35</v>
      </c>
      <c r="AD487" s="1042" t="s">
        <v>35</v>
      </c>
      <c r="AE487" s="1043" t="s">
        <v>35</v>
      </c>
      <c r="AF487" s="1043" t="s">
        <v>35</v>
      </c>
      <c r="AG487" s="1044" t="s">
        <v>35</v>
      </c>
    </row>
    <row r="488" spans="2:33" s="968" customFormat="1" ht="12" outlineLevel="1">
      <c r="B488" s="987"/>
      <c r="C488" s="988"/>
      <c r="D488" s="405" t="s">
        <v>581</v>
      </c>
      <c r="E488" s="406" t="s">
        <v>576</v>
      </c>
      <c r="F488" s="631" t="s">
        <v>46</v>
      </c>
      <c r="G488" s="972">
        <f>H488+I488</f>
        <v>0</v>
      </c>
      <c r="H488" s="973"/>
      <c r="I488" s="974"/>
      <c r="J488" s="972">
        <f>K488+L488</f>
        <v>0</v>
      </c>
      <c r="K488" s="973"/>
      <c r="L488" s="974"/>
      <c r="M488" s="972">
        <f>N488+O488</f>
        <v>0</v>
      </c>
      <c r="N488" s="973"/>
      <c r="O488" s="974"/>
      <c r="P488" s="972">
        <f>Q488+R488</f>
        <v>0</v>
      </c>
      <c r="Q488" s="973"/>
      <c r="R488" s="974"/>
      <c r="S488" s="972">
        <f>T488+U488</f>
        <v>0</v>
      </c>
      <c r="T488" s="973"/>
      <c r="U488" s="974"/>
      <c r="V488" s="1217" t="s">
        <v>35</v>
      </c>
      <c r="W488" s="1218" t="s">
        <v>35</v>
      </c>
      <c r="X488" s="1218" t="s">
        <v>35</v>
      </c>
      <c r="Y488" s="1219" t="s">
        <v>35</v>
      </c>
      <c r="Z488" s="1042" t="s">
        <v>35</v>
      </c>
      <c r="AA488" s="1043" t="s">
        <v>35</v>
      </c>
      <c r="AB488" s="1043" t="s">
        <v>35</v>
      </c>
      <c r="AC488" s="1044" t="s">
        <v>35</v>
      </c>
      <c r="AD488" s="1042" t="s">
        <v>35</v>
      </c>
      <c r="AE488" s="1043" t="s">
        <v>35</v>
      </c>
      <c r="AF488" s="1043" t="s">
        <v>35</v>
      </c>
      <c r="AG488" s="1044" t="s">
        <v>35</v>
      </c>
    </row>
    <row r="489" spans="2:33" s="975" customFormat="1" ht="12" outlineLevel="1">
      <c r="B489" s="989"/>
      <c r="C489" s="990"/>
      <c r="D489" s="405" t="s">
        <v>581</v>
      </c>
      <c r="E489" s="406" t="s">
        <v>577</v>
      </c>
      <c r="F489" s="631" t="s">
        <v>122</v>
      </c>
      <c r="G489" s="411">
        <f>IF(I489+H489&gt;0,AVERAGE(H489:I489),0)</f>
        <v>0</v>
      </c>
      <c r="H489" s="412"/>
      <c r="I489" s="413"/>
      <c r="J489" s="411">
        <f>IF(L489+K489&gt;0,AVERAGE(K489:L489),0)</f>
        <v>0</v>
      </c>
      <c r="K489" s="412"/>
      <c r="L489" s="413"/>
      <c r="M489" s="411">
        <f>IF(O489+N489&gt;0,AVERAGE(N489:O489),0)</f>
        <v>0</v>
      </c>
      <c r="N489" s="412"/>
      <c r="O489" s="413"/>
      <c r="P489" s="411">
        <f>IF(R489+Q489&gt;0,AVERAGE(Q489:R489),0)</f>
        <v>0</v>
      </c>
      <c r="Q489" s="412"/>
      <c r="R489" s="413"/>
      <c r="S489" s="411">
        <f>IF(U489+T489&gt;0,AVERAGE(T489:U489),0)</f>
        <v>0</v>
      </c>
      <c r="T489" s="412"/>
      <c r="U489" s="413"/>
      <c r="V489" s="1217" t="s">
        <v>35</v>
      </c>
      <c r="W489" s="1218" t="s">
        <v>35</v>
      </c>
      <c r="X489" s="1218" t="s">
        <v>35</v>
      </c>
      <c r="Y489" s="1219" t="s">
        <v>35</v>
      </c>
      <c r="Z489" s="1042" t="s">
        <v>35</v>
      </c>
      <c r="AA489" s="1043" t="s">
        <v>35</v>
      </c>
      <c r="AB489" s="1043" t="s">
        <v>35</v>
      </c>
      <c r="AC489" s="1044" t="s">
        <v>35</v>
      </c>
      <c r="AD489" s="1042" t="s">
        <v>35</v>
      </c>
      <c r="AE489" s="1043" t="s">
        <v>35</v>
      </c>
      <c r="AF489" s="1043" t="s">
        <v>35</v>
      </c>
      <c r="AG489" s="1044" t="s">
        <v>35</v>
      </c>
    </row>
    <row r="490" spans="2:33" s="401" customFormat="1" ht="12.75" outlineLevel="1">
      <c r="B490" s="382" t="s">
        <v>587</v>
      </c>
      <c r="C490" s="383" t="s">
        <v>571</v>
      </c>
      <c r="D490" s="384" t="s">
        <v>581</v>
      </c>
      <c r="E490" s="396" t="s">
        <v>588</v>
      </c>
      <c r="F490" s="626" t="s">
        <v>79</v>
      </c>
      <c r="G490" s="398">
        <f>H490+I490</f>
        <v>0</v>
      </c>
      <c r="H490" s="399">
        <f>ROUND(H492*H493/1000,1)</f>
        <v>0</v>
      </c>
      <c r="I490" s="400">
        <f>ROUND(I492*I493/1000,1)</f>
        <v>0</v>
      </c>
      <c r="J490" s="398">
        <f>K490+L490</f>
        <v>0</v>
      </c>
      <c r="K490" s="399">
        <f>ROUND(K492*K493/1000,1)</f>
        <v>0</v>
      </c>
      <c r="L490" s="400">
        <f>ROUND(L492*L493/1000,1)</f>
        <v>0</v>
      </c>
      <c r="M490" s="398">
        <f>N490+O490</f>
        <v>0</v>
      </c>
      <c r="N490" s="399">
        <f>ROUND(N492*N493/1000,1)</f>
        <v>0</v>
      </c>
      <c r="O490" s="400">
        <f>ROUND(O492*O493/1000,1)</f>
        <v>0</v>
      </c>
      <c r="P490" s="398">
        <f>Q490+R490</f>
        <v>0</v>
      </c>
      <c r="Q490" s="399">
        <f>ROUND(Q492*Q493/1000,1)</f>
        <v>0</v>
      </c>
      <c r="R490" s="400">
        <f>ROUND(R492*R493/1000,1)</f>
        <v>0</v>
      </c>
      <c r="S490" s="398">
        <f>T490+U490</f>
        <v>0</v>
      </c>
      <c r="T490" s="399">
        <f>ROUND(T492*T493/1000,1)</f>
        <v>0</v>
      </c>
      <c r="U490" s="400">
        <f>ROUND(U492*U493/1000,1)</f>
        <v>0</v>
      </c>
      <c r="V490" s="1223" t="s">
        <v>35</v>
      </c>
      <c r="W490" s="1224" t="s">
        <v>35</v>
      </c>
      <c r="X490" s="1224" t="s">
        <v>35</v>
      </c>
      <c r="Y490" s="1225" t="s">
        <v>35</v>
      </c>
      <c r="Z490" s="395">
        <f>J490-G490</f>
        <v>0</v>
      </c>
      <c r="AA490" s="235">
        <f>M490-G490</f>
        <v>0</v>
      </c>
      <c r="AB490" s="235">
        <f>P490-G490</f>
        <v>0</v>
      </c>
      <c r="AC490" s="1052">
        <f>S490-G490</f>
        <v>0</v>
      </c>
      <c r="AD490" s="1053">
        <f>IF(G490&gt;0,ROUND((J490/G490),3),0)</f>
        <v>0</v>
      </c>
      <c r="AE490" s="1054">
        <f>IF(G490&gt;0,ROUND((M490/G490),3),0)</f>
        <v>0</v>
      </c>
      <c r="AF490" s="1054">
        <f>IF(G490&gt;0,ROUND((P490/G490),3),0)</f>
        <v>0</v>
      </c>
      <c r="AG490" s="1055">
        <f>IF(G490&gt;0,ROUND((S490/G490),3),0)</f>
        <v>0</v>
      </c>
    </row>
    <row r="491" spans="2:33" s="968" customFormat="1" ht="12" outlineLevel="1">
      <c r="B491" s="987"/>
      <c r="C491" s="988"/>
      <c r="D491" s="405" t="s">
        <v>581</v>
      </c>
      <c r="E491" s="406" t="s">
        <v>147</v>
      </c>
      <c r="F491" s="631" t="s">
        <v>37</v>
      </c>
      <c r="G491" s="969">
        <f>H491+I491</f>
        <v>0</v>
      </c>
      <c r="H491" s="970"/>
      <c r="I491" s="971"/>
      <c r="J491" s="969">
        <f>K491+L491</f>
        <v>0</v>
      </c>
      <c r="K491" s="970"/>
      <c r="L491" s="971"/>
      <c r="M491" s="969">
        <f>N491+O491</f>
        <v>0</v>
      </c>
      <c r="N491" s="970"/>
      <c r="O491" s="971"/>
      <c r="P491" s="969">
        <f>Q491+R491</f>
        <v>0</v>
      </c>
      <c r="Q491" s="970"/>
      <c r="R491" s="971"/>
      <c r="S491" s="969">
        <f>T491+U491</f>
        <v>0</v>
      </c>
      <c r="T491" s="970"/>
      <c r="U491" s="971"/>
      <c r="V491" s="1304" t="s">
        <v>35</v>
      </c>
      <c r="W491" s="1305" t="s">
        <v>35</v>
      </c>
      <c r="X491" s="1305" t="s">
        <v>35</v>
      </c>
      <c r="Y491" s="1306" t="s">
        <v>35</v>
      </c>
      <c r="Z491" s="1042" t="s">
        <v>35</v>
      </c>
      <c r="AA491" s="1043" t="s">
        <v>35</v>
      </c>
      <c r="AB491" s="1043" t="s">
        <v>35</v>
      </c>
      <c r="AC491" s="1044" t="s">
        <v>35</v>
      </c>
      <c r="AD491" s="1042" t="s">
        <v>35</v>
      </c>
      <c r="AE491" s="1043" t="s">
        <v>35</v>
      </c>
      <c r="AF491" s="1043" t="s">
        <v>35</v>
      </c>
      <c r="AG491" s="1044" t="s">
        <v>35</v>
      </c>
    </row>
    <row r="492" spans="2:33" s="968" customFormat="1" ht="12" outlineLevel="1">
      <c r="B492" s="987"/>
      <c r="C492" s="991"/>
      <c r="D492" s="405" t="s">
        <v>581</v>
      </c>
      <c r="E492" s="406" t="s">
        <v>576</v>
      </c>
      <c r="F492" s="631" t="s">
        <v>46</v>
      </c>
      <c r="G492" s="972">
        <f>H492+I492</f>
        <v>0</v>
      </c>
      <c r="H492" s="973"/>
      <c r="I492" s="974"/>
      <c r="J492" s="972">
        <f>K492+L492</f>
        <v>0</v>
      </c>
      <c r="K492" s="973"/>
      <c r="L492" s="974"/>
      <c r="M492" s="972">
        <f>N492+O492</f>
        <v>0</v>
      </c>
      <c r="N492" s="973"/>
      <c r="O492" s="974"/>
      <c r="P492" s="972">
        <f>Q492+R492</f>
        <v>0</v>
      </c>
      <c r="Q492" s="973"/>
      <c r="R492" s="974"/>
      <c r="S492" s="972">
        <f>T492+U492</f>
        <v>0</v>
      </c>
      <c r="T492" s="973"/>
      <c r="U492" s="974"/>
      <c r="V492" s="1217" t="s">
        <v>35</v>
      </c>
      <c r="W492" s="1218" t="s">
        <v>35</v>
      </c>
      <c r="X492" s="1218" t="s">
        <v>35</v>
      </c>
      <c r="Y492" s="1219" t="s">
        <v>35</v>
      </c>
      <c r="Z492" s="1042" t="s">
        <v>35</v>
      </c>
      <c r="AA492" s="1043" t="s">
        <v>35</v>
      </c>
      <c r="AB492" s="1043" t="s">
        <v>35</v>
      </c>
      <c r="AC492" s="1044" t="s">
        <v>35</v>
      </c>
      <c r="AD492" s="1042" t="s">
        <v>35</v>
      </c>
      <c r="AE492" s="1043" t="s">
        <v>35</v>
      </c>
      <c r="AF492" s="1043" t="s">
        <v>35</v>
      </c>
      <c r="AG492" s="1044" t="s">
        <v>35</v>
      </c>
    </row>
    <row r="493" spans="2:33" s="975" customFormat="1" ht="12.75" outlineLevel="1" thickBot="1">
      <c r="B493" s="1035"/>
      <c r="C493" s="990"/>
      <c r="D493" s="405" t="s">
        <v>581</v>
      </c>
      <c r="E493" s="406" t="s">
        <v>577</v>
      </c>
      <c r="F493" s="631" t="s">
        <v>122</v>
      </c>
      <c r="G493" s="411">
        <f>IF(I493+H493&gt;0,AVERAGE(H493:I493),0)</f>
        <v>0</v>
      </c>
      <c r="H493" s="412"/>
      <c r="I493" s="413"/>
      <c r="J493" s="411">
        <f>IF(L493+K493&gt;0,AVERAGE(K493:L493),0)</f>
        <v>0</v>
      </c>
      <c r="K493" s="412"/>
      <c r="L493" s="413"/>
      <c r="M493" s="411">
        <f>IF(O493+N493&gt;0,AVERAGE(N493:O493),0)</f>
        <v>0</v>
      </c>
      <c r="N493" s="412"/>
      <c r="O493" s="413"/>
      <c r="P493" s="411">
        <f>IF(R493+Q493&gt;0,AVERAGE(Q493:R493),0)</f>
        <v>0</v>
      </c>
      <c r="Q493" s="412"/>
      <c r="R493" s="413"/>
      <c r="S493" s="411">
        <f>IF(U493+T493&gt;0,AVERAGE(T493:U493),0)</f>
        <v>0</v>
      </c>
      <c r="T493" s="412"/>
      <c r="U493" s="413"/>
      <c r="V493" s="1217" t="s">
        <v>35</v>
      </c>
      <c r="W493" s="1218" t="s">
        <v>35</v>
      </c>
      <c r="X493" s="1218" t="s">
        <v>35</v>
      </c>
      <c r="Y493" s="1219" t="s">
        <v>35</v>
      </c>
      <c r="Z493" s="1042" t="s">
        <v>35</v>
      </c>
      <c r="AA493" s="1043" t="s">
        <v>35</v>
      </c>
      <c r="AB493" s="1043" t="s">
        <v>35</v>
      </c>
      <c r="AC493" s="1044" t="s">
        <v>35</v>
      </c>
      <c r="AD493" s="1042" t="s">
        <v>35</v>
      </c>
      <c r="AE493" s="1043" t="s">
        <v>35</v>
      </c>
      <c r="AF493" s="1043" t="s">
        <v>35</v>
      </c>
      <c r="AG493" s="1044" t="s">
        <v>35</v>
      </c>
    </row>
    <row r="494" spans="2:33" s="270" customFormat="1" ht="27" outlineLevel="1" thickBot="1" thickTop="1">
      <c r="B494" s="356" t="s">
        <v>589</v>
      </c>
      <c r="C494" s="1106" t="s">
        <v>571</v>
      </c>
      <c r="D494" s="680"/>
      <c r="E494" s="1107" t="s">
        <v>249</v>
      </c>
      <c r="F494" s="357" t="s">
        <v>79</v>
      </c>
      <c r="G494" s="576">
        <f>H494+I494</f>
        <v>0</v>
      </c>
      <c r="H494" s="577"/>
      <c r="I494" s="681"/>
      <c r="J494" s="576">
        <f>K494+L494</f>
        <v>0</v>
      </c>
      <c r="K494" s="577"/>
      <c r="L494" s="681"/>
      <c r="M494" s="576">
        <f>N494+O494</f>
        <v>0</v>
      </c>
      <c r="N494" s="577"/>
      <c r="O494" s="681"/>
      <c r="P494" s="576">
        <f>Q494+R494</f>
        <v>0</v>
      </c>
      <c r="Q494" s="577"/>
      <c r="R494" s="681"/>
      <c r="S494" s="576">
        <f>T494+U494</f>
        <v>0</v>
      </c>
      <c r="T494" s="577"/>
      <c r="U494" s="681"/>
      <c r="V494" s="1223" t="s">
        <v>35</v>
      </c>
      <c r="W494" s="1224" t="s">
        <v>35</v>
      </c>
      <c r="X494" s="1224" t="s">
        <v>35</v>
      </c>
      <c r="Y494" s="1225" t="s">
        <v>35</v>
      </c>
      <c r="Z494" s="395">
        <f>J494-G494</f>
        <v>0</v>
      </c>
      <c r="AA494" s="235">
        <f>M494-G494</f>
        <v>0</v>
      </c>
      <c r="AB494" s="235">
        <f>P494-G494</f>
        <v>0</v>
      </c>
      <c r="AC494" s="1052">
        <f>S494-G494</f>
        <v>0</v>
      </c>
      <c r="AD494" s="1053">
        <f>IF(G494&gt;0,ROUND((J494/G494),3),0)</f>
        <v>0</v>
      </c>
      <c r="AE494" s="1054">
        <f>IF(G494&gt;0,ROUND((M494/G494),3),0)</f>
        <v>0</v>
      </c>
      <c r="AF494" s="1054">
        <f>IF(G494&gt;0,ROUND((P494/G494),3),0)</f>
        <v>0</v>
      </c>
      <c r="AG494" s="1055">
        <f>IF(G494&gt;0,ROUND((S494/G494),3),0)</f>
        <v>0</v>
      </c>
    </row>
    <row r="495" spans="1:33" s="110" customFormat="1" ht="19.5" thickBot="1">
      <c r="A495" s="182"/>
      <c r="B495" s="212" t="s">
        <v>590</v>
      </c>
      <c r="C495" s="363" t="s">
        <v>591</v>
      </c>
      <c r="D495" s="213"/>
      <c r="E495" s="364" t="s">
        <v>592</v>
      </c>
      <c r="F495" s="682" t="s">
        <v>79</v>
      </c>
      <c r="G495" s="227">
        <f aca="true" t="shared" si="133" ref="G495:U495">G496+G508</f>
        <v>0</v>
      </c>
      <c r="H495" s="228">
        <f t="shared" si="133"/>
        <v>0</v>
      </c>
      <c r="I495" s="229">
        <f t="shared" si="133"/>
        <v>0</v>
      </c>
      <c r="J495" s="227">
        <f t="shared" si="133"/>
        <v>0</v>
      </c>
      <c r="K495" s="228">
        <f t="shared" si="133"/>
        <v>0</v>
      </c>
      <c r="L495" s="229">
        <f t="shared" si="133"/>
        <v>0</v>
      </c>
      <c r="M495" s="227">
        <f t="shared" si="133"/>
        <v>0</v>
      </c>
      <c r="N495" s="228">
        <f t="shared" si="133"/>
        <v>0</v>
      </c>
      <c r="O495" s="229">
        <f t="shared" si="133"/>
        <v>0</v>
      </c>
      <c r="P495" s="227">
        <f t="shared" si="133"/>
        <v>0</v>
      </c>
      <c r="Q495" s="228">
        <f t="shared" si="133"/>
        <v>0</v>
      </c>
      <c r="R495" s="229">
        <f t="shared" si="133"/>
        <v>0</v>
      </c>
      <c r="S495" s="227">
        <f t="shared" si="133"/>
        <v>0</v>
      </c>
      <c r="T495" s="228">
        <f t="shared" si="133"/>
        <v>0</v>
      </c>
      <c r="U495" s="229">
        <f t="shared" si="133"/>
        <v>0</v>
      </c>
      <c r="V495" s="1212" t="s">
        <v>35</v>
      </c>
      <c r="W495" s="1197" t="s">
        <v>35</v>
      </c>
      <c r="X495" s="1197" t="s">
        <v>35</v>
      </c>
      <c r="Y495" s="1213" t="s">
        <v>35</v>
      </c>
      <c r="Z495" s="951">
        <f>J495-G495</f>
        <v>0</v>
      </c>
      <c r="AA495" s="952">
        <f>M495-G495</f>
        <v>0</v>
      </c>
      <c r="AB495" s="952">
        <f>P495-G495</f>
        <v>0</v>
      </c>
      <c r="AC495" s="953">
        <f>S495-G495</f>
        <v>0</v>
      </c>
      <c r="AD495" s="954">
        <f>IF(G495&gt;0,ROUND((J495/G495),3),0)</f>
        <v>0</v>
      </c>
      <c r="AE495" s="955">
        <f>IF(G495&gt;0,ROUND((M495/G495),3),0)</f>
        <v>0</v>
      </c>
      <c r="AF495" s="955">
        <f>IF(G495&gt;0,ROUND((P495/G495),3),0)</f>
        <v>0</v>
      </c>
      <c r="AG495" s="956">
        <f>IF(G495&gt;0,ROUND((S495/G495),3),0)</f>
        <v>0</v>
      </c>
    </row>
    <row r="496" spans="1:33" s="237" customFormat="1" ht="16.5" outlineLevel="1" thickBot="1">
      <c r="A496" s="230"/>
      <c r="B496" s="683" t="s">
        <v>593</v>
      </c>
      <c r="C496" s="646" t="s">
        <v>594</v>
      </c>
      <c r="D496" s="647"/>
      <c r="E496" s="475" t="s">
        <v>595</v>
      </c>
      <c r="F496" s="272" t="s">
        <v>79</v>
      </c>
      <c r="G496" s="287">
        <f aca="true" t="shared" si="134" ref="G496:U496">G497+G499+G501+G503+G505</f>
        <v>0</v>
      </c>
      <c r="H496" s="288">
        <f t="shared" si="134"/>
        <v>0</v>
      </c>
      <c r="I496" s="289">
        <f t="shared" si="134"/>
        <v>0</v>
      </c>
      <c r="J496" s="287">
        <f t="shared" si="134"/>
        <v>0</v>
      </c>
      <c r="K496" s="288">
        <f t="shared" si="134"/>
        <v>0</v>
      </c>
      <c r="L496" s="289">
        <f t="shared" si="134"/>
        <v>0</v>
      </c>
      <c r="M496" s="287">
        <f t="shared" si="134"/>
        <v>0</v>
      </c>
      <c r="N496" s="288">
        <f t="shared" si="134"/>
        <v>0</v>
      </c>
      <c r="O496" s="289">
        <f t="shared" si="134"/>
        <v>0</v>
      </c>
      <c r="P496" s="287">
        <f t="shared" si="134"/>
        <v>0</v>
      </c>
      <c r="Q496" s="288">
        <f t="shared" si="134"/>
        <v>0</v>
      </c>
      <c r="R496" s="289">
        <f t="shared" si="134"/>
        <v>0</v>
      </c>
      <c r="S496" s="287">
        <f t="shared" si="134"/>
        <v>0</v>
      </c>
      <c r="T496" s="288">
        <f t="shared" si="134"/>
        <v>0</v>
      </c>
      <c r="U496" s="289">
        <f t="shared" si="134"/>
        <v>0</v>
      </c>
      <c r="V496" s="1226" t="s">
        <v>35</v>
      </c>
      <c r="W496" s="1227" t="s">
        <v>35</v>
      </c>
      <c r="X496" s="1227" t="s">
        <v>35</v>
      </c>
      <c r="Y496" s="1228" t="s">
        <v>35</v>
      </c>
      <c r="Z496" s="1033">
        <f>J496-G496</f>
        <v>0</v>
      </c>
      <c r="AA496" s="984">
        <f>M496-G496</f>
        <v>0</v>
      </c>
      <c r="AB496" s="984">
        <f>P496-G496</f>
        <v>0</v>
      </c>
      <c r="AC496" s="1045">
        <f>S496-G496</f>
        <v>0</v>
      </c>
      <c r="AD496" s="1046">
        <f>IF(G496&gt;0,ROUND((J496/G496),3),0)</f>
        <v>0</v>
      </c>
      <c r="AE496" s="1047">
        <f>IF(G496&gt;0,ROUND((M496/G496),3),0)</f>
        <v>0</v>
      </c>
      <c r="AF496" s="1047">
        <f>IF(G496&gt;0,ROUND((P496/G496),3),0)</f>
        <v>0</v>
      </c>
      <c r="AG496" s="1048">
        <f>IF(G496&gt;0,ROUND((S496/G496),3),0)</f>
        <v>0</v>
      </c>
    </row>
    <row r="497" spans="1:33" s="270" customFormat="1" ht="16.5" outlineLevel="1" thickTop="1">
      <c r="A497" s="266"/>
      <c r="B497" s="302" t="s">
        <v>596</v>
      </c>
      <c r="C497" s="613">
        <v>3132</v>
      </c>
      <c r="D497" s="614" t="s">
        <v>117</v>
      </c>
      <c r="E497" s="684" t="s">
        <v>597</v>
      </c>
      <c r="F497" s="660" t="s">
        <v>79</v>
      </c>
      <c r="G497" s="360">
        <f aca="true" t="shared" si="135" ref="G497:G506">H497+I497</f>
        <v>0</v>
      </c>
      <c r="H497" s="361"/>
      <c r="I497" s="362"/>
      <c r="J497" s="360">
        <f aca="true" t="shared" si="136" ref="J497:J506">K497+L497</f>
        <v>0</v>
      </c>
      <c r="K497" s="361"/>
      <c r="L497" s="362"/>
      <c r="M497" s="360">
        <f aca="true" t="shared" si="137" ref="M497:M506">N497+O497</f>
        <v>0</v>
      </c>
      <c r="N497" s="361"/>
      <c r="O497" s="362"/>
      <c r="P497" s="360">
        <f aca="true" t="shared" si="138" ref="P497:P506">Q497+R497</f>
        <v>0</v>
      </c>
      <c r="Q497" s="361"/>
      <c r="R497" s="362"/>
      <c r="S497" s="360">
        <f aca="true" t="shared" si="139" ref="S497:S506">T497+U497</f>
        <v>0</v>
      </c>
      <c r="T497" s="361"/>
      <c r="U497" s="362"/>
      <c r="V497" s="1223" t="s">
        <v>35</v>
      </c>
      <c r="W497" s="1224" t="s">
        <v>35</v>
      </c>
      <c r="X497" s="1224" t="s">
        <v>35</v>
      </c>
      <c r="Y497" s="1225" t="s">
        <v>35</v>
      </c>
      <c r="Z497" s="1082">
        <f>J497-G497</f>
        <v>0</v>
      </c>
      <c r="AA497" s="957">
        <f>M497-G497</f>
        <v>0</v>
      </c>
      <c r="AB497" s="957">
        <f>P497-G497</f>
        <v>0</v>
      </c>
      <c r="AC497" s="1083">
        <f>S497-G497</f>
        <v>0</v>
      </c>
      <c r="AD497" s="1084">
        <f>IF(G497&gt;0,ROUND((J497/G497),3),0)</f>
        <v>0</v>
      </c>
      <c r="AE497" s="1085">
        <f>IF(G497&gt;0,ROUND((M497/G497),3),0)</f>
        <v>0</v>
      </c>
      <c r="AF497" s="1085">
        <f>IF(G497&gt;0,ROUND((P497/G497),3),0)</f>
        <v>0</v>
      </c>
      <c r="AG497" s="1086">
        <f>IF(G497&gt;0,ROUND((S497/G497),3),0)</f>
        <v>0</v>
      </c>
    </row>
    <row r="498" spans="2:33" s="258" customFormat="1" ht="12" outlineLevel="1">
      <c r="B498" s="259"/>
      <c r="C498" s="963"/>
      <c r="D498" s="977"/>
      <c r="E498" s="261" t="s">
        <v>147</v>
      </c>
      <c r="F498" s="262" t="s">
        <v>37</v>
      </c>
      <c r="G498" s="964">
        <f t="shared" si="135"/>
        <v>0</v>
      </c>
      <c r="H498" s="965"/>
      <c r="I498" s="966"/>
      <c r="J498" s="964">
        <f t="shared" si="136"/>
        <v>0</v>
      </c>
      <c r="K498" s="965"/>
      <c r="L498" s="966"/>
      <c r="M498" s="964">
        <f t="shared" si="137"/>
        <v>0</v>
      </c>
      <c r="N498" s="965"/>
      <c r="O498" s="966"/>
      <c r="P498" s="964">
        <f t="shared" si="138"/>
        <v>0</v>
      </c>
      <c r="Q498" s="965"/>
      <c r="R498" s="966"/>
      <c r="S498" s="964">
        <f t="shared" si="139"/>
        <v>0</v>
      </c>
      <c r="T498" s="965"/>
      <c r="U498" s="966"/>
      <c r="V498" s="1217" t="s">
        <v>35</v>
      </c>
      <c r="W498" s="1218" t="s">
        <v>35</v>
      </c>
      <c r="X498" s="1218" t="s">
        <v>35</v>
      </c>
      <c r="Y498" s="1219" t="s">
        <v>35</v>
      </c>
      <c r="Z498" s="1042" t="s">
        <v>35</v>
      </c>
      <c r="AA498" s="1043" t="s">
        <v>35</v>
      </c>
      <c r="AB498" s="1043" t="s">
        <v>35</v>
      </c>
      <c r="AC498" s="1044" t="s">
        <v>35</v>
      </c>
      <c r="AD498" s="1042" t="s">
        <v>35</v>
      </c>
      <c r="AE498" s="1043" t="s">
        <v>35</v>
      </c>
      <c r="AF498" s="1043" t="s">
        <v>35</v>
      </c>
      <c r="AG498" s="1044" t="s">
        <v>35</v>
      </c>
    </row>
    <row r="499" spans="1:33" s="23" customFormat="1" ht="15.75" outlineLevel="1">
      <c r="A499" s="57"/>
      <c r="B499" s="290" t="s">
        <v>598</v>
      </c>
      <c r="C499" s="345">
        <v>3132</v>
      </c>
      <c r="D499" s="346" t="s">
        <v>117</v>
      </c>
      <c r="E499" s="685" t="s">
        <v>599</v>
      </c>
      <c r="F499" s="269" t="s">
        <v>79</v>
      </c>
      <c r="G499" s="234">
        <f t="shared" si="135"/>
        <v>0</v>
      </c>
      <c r="H499" s="456"/>
      <c r="I499" s="589"/>
      <c r="J499" s="234">
        <f t="shared" si="136"/>
        <v>0</v>
      </c>
      <c r="K499" s="456"/>
      <c r="L499" s="589"/>
      <c r="M499" s="234">
        <f t="shared" si="137"/>
        <v>0</v>
      </c>
      <c r="N499" s="456"/>
      <c r="O499" s="589"/>
      <c r="P499" s="234">
        <f t="shared" si="138"/>
        <v>0</v>
      </c>
      <c r="Q499" s="456"/>
      <c r="R499" s="589"/>
      <c r="S499" s="234">
        <f t="shared" si="139"/>
        <v>0</v>
      </c>
      <c r="T499" s="456"/>
      <c r="U499" s="589"/>
      <c r="V499" s="1223" t="s">
        <v>35</v>
      </c>
      <c r="W499" s="1224" t="s">
        <v>35</v>
      </c>
      <c r="X499" s="1224" t="s">
        <v>35</v>
      </c>
      <c r="Y499" s="1225" t="s">
        <v>35</v>
      </c>
      <c r="Z499" s="1082">
        <f>J499-G499</f>
        <v>0</v>
      </c>
      <c r="AA499" s="957">
        <f>M499-G499</f>
        <v>0</v>
      </c>
      <c r="AB499" s="957">
        <f>P499-G499</f>
        <v>0</v>
      </c>
      <c r="AC499" s="1052">
        <f>S499-G499</f>
        <v>0</v>
      </c>
      <c r="AD499" s="1053">
        <f>IF(G499&gt;0,ROUND((J499/G499),3),0)</f>
        <v>0</v>
      </c>
      <c r="AE499" s="1054">
        <f>IF(G499&gt;0,ROUND((M499/G499),3),0)</f>
        <v>0</v>
      </c>
      <c r="AF499" s="1054">
        <f>IF(G499&gt;0,ROUND((P499/G499),3),0)</f>
        <v>0</v>
      </c>
      <c r="AG499" s="1055">
        <f>IF(G499&gt;0,ROUND((S499/G499),3),0)</f>
        <v>0</v>
      </c>
    </row>
    <row r="500" spans="2:33" s="258" customFormat="1" ht="12" outlineLevel="1">
      <c r="B500" s="239"/>
      <c r="C500" s="375"/>
      <c r="D500" s="376"/>
      <c r="E500" s="242" t="s">
        <v>147</v>
      </c>
      <c r="F500" s="262" t="s">
        <v>37</v>
      </c>
      <c r="G500" s="964">
        <f t="shared" si="135"/>
        <v>0</v>
      </c>
      <c r="H500" s="965"/>
      <c r="I500" s="966"/>
      <c r="J500" s="964">
        <f t="shared" si="136"/>
        <v>0</v>
      </c>
      <c r="K500" s="965"/>
      <c r="L500" s="966"/>
      <c r="M500" s="964">
        <f t="shared" si="137"/>
        <v>0</v>
      </c>
      <c r="N500" s="965"/>
      <c r="O500" s="966"/>
      <c r="P500" s="964">
        <f t="shared" si="138"/>
        <v>0</v>
      </c>
      <c r="Q500" s="965"/>
      <c r="R500" s="966"/>
      <c r="S500" s="964">
        <f t="shared" si="139"/>
        <v>0</v>
      </c>
      <c r="T500" s="965"/>
      <c r="U500" s="966"/>
      <c r="V500" s="1217" t="s">
        <v>35</v>
      </c>
      <c r="W500" s="1218" t="s">
        <v>35</v>
      </c>
      <c r="X500" s="1218" t="s">
        <v>35</v>
      </c>
      <c r="Y500" s="1219" t="s">
        <v>35</v>
      </c>
      <c r="Z500" s="1042" t="s">
        <v>35</v>
      </c>
      <c r="AA500" s="1043" t="s">
        <v>35</v>
      </c>
      <c r="AB500" s="1043" t="s">
        <v>35</v>
      </c>
      <c r="AC500" s="1044" t="s">
        <v>35</v>
      </c>
      <c r="AD500" s="1042" t="s">
        <v>35</v>
      </c>
      <c r="AE500" s="1043" t="s">
        <v>35</v>
      </c>
      <c r="AF500" s="1043" t="s">
        <v>35</v>
      </c>
      <c r="AG500" s="1044" t="s">
        <v>35</v>
      </c>
    </row>
    <row r="501" spans="1:33" s="23" customFormat="1" ht="25.5" outlineLevel="1">
      <c r="A501" s="57"/>
      <c r="B501" s="290" t="s">
        <v>600</v>
      </c>
      <c r="C501" s="345">
        <v>3132</v>
      </c>
      <c r="D501" s="346" t="s">
        <v>117</v>
      </c>
      <c r="E501" s="685" t="s">
        <v>601</v>
      </c>
      <c r="F501" s="269" t="s">
        <v>79</v>
      </c>
      <c r="G501" s="234">
        <f t="shared" si="135"/>
        <v>0</v>
      </c>
      <c r="H501" s="456"/>
      <c r="I501" s="589"/>
      <c r="J501" s="234">
        <f t="shared" si="136"/>
        <v>0</v>
      </c>
      <c r="K501" s="456"/>
      <c r="L501" s="589"/>
      <c r="M501" s="234">
        <f t="shared" si="137"/>
        <v>0</v>
      </c>
      <c r="N501" s="456"/>
      <c r="O501" s="589"/>
      <c r="P501" s="234">
        <f t="shared" si="138"/>
        <v>0</v>
      </c>
      <c r="Q501" s="456"/>
      <c r="R501" s="589"/>
      <c r="S501" s="234">
        <f t="shared" si="139"/>
        <v>0</v>
      </c>
      <c r="T501" s="456"/>
      <c r="U501" s="589"/>
      <c r="V501" s="1223" t="s">
        <v>35</v>
      </c>
      <c r="W501" s="1224" t="s">
        <v>35</v>
      </c>
      <c r="X501" s="1224" t="s">
        <v>35</v>
      </c>
      <c r="Y501" s="1225" t="s">
        <v>35</v>
      </c>
      <c r="Z501" s="1082">
        <f>J501-G501</f>
        <v>0</v>
      </c>
      <c r="AA501" s="957">
        <f>M501-G501</f>
        <v>0</v>
      </c>
      <c r="AB501" s="957">
        <f>P501-G501</f>
        <v>0</v>
      </c>
      <c r="AC501" s="1052">
        <f>S501-G501</f>
        <v>0</v>
      </c>
      <c r="AD501" s="1053">
        <f>IF(G501&gt;0,ROUND((J501/G501),3),0)</f>
        <v>0</v>
      </c>
      <c r="AE501" s="1054">
        <f>IF(G501&gt;0,ROUND((M501/G501),3),0)</f>
        <v>0</v>
      </c>
      <c r="AF501" s="1054">
        <f>IF(G501&gt;0,ROUND((P501/G501),3),0)</f>
        <v>0</v>
      </c>
      <c r="AG501" s="1055">
        <f>IF(G501&gt;0,ROUND((S501/G501),3),0)</f>
        <v>0</v>
      </c>
    </row>
    <row r="502" spans="2:33" s="258" customFormat="1" ht="12" outlineLevel="1">
      <c r="B502" s="239"/>
      <c r="C502" s="375"/>
      <c r="D502" s="376"/>
      <c r="E502" s="242" t="s">
        <v>147</v>
      </c>
      <c r="F502" s="262" t="s">
        <v>37</v>
      </c>
      <c r="G502" s="964">
        <f t="shared" si="135"/>
        <v>0</v>
      </c>
      <c r="H502" s="965"/>
      <c r="I502" s="966"/>
      <c r="J502" s="964">
        <f t="shared" si="136"/>
        <v>0</v>
      </c>
      <c r="K502" s="965"/>
      <c r="L502" s="966"/>
      <c r="M502" s="964">
        <f t="shared" si="137"/>
        <v>0</v>
      </c>
      <c r="N502" s="965"/>
      <c r="O502" s="966"/>
      <c r="P502" s="964">
        <f t="shared" si="138"/>
        <v>0</v>
      </c>
      <c r="Q502" s="965"/>
      <c r="R502" s="966"/>
      <c r="S502" s="964">
        <f t="shared" si="139"/>
        <v>0</v>
      </c>
      <c r="T502" s="965"/>
      <c r="U502" s="966"/>
      <c r="V502" s="1217" t="s">
        <v>35</v>
      </c>
      <c r="W502" s="1218" t="s">
        <v>35</v>
      </c>
      <c r="X502" s="1218" t="s">
        <v>35</v>
      </c>
      <c r="Y502" s="1219" t="s">
        <v>35</v>
      </c>
      <c r="Z502" s="1042" t="s">
        <v>35</v>
      </c>
      <c r="AA502" s="1043" t="s">
        <v>35</v>
      </c>
      <c r="AB502" s="1043" t="s">
        <v>35</v>
      </c>
      <c r="AC502" s="1044" t="s">
        <v>35</v>
      </c>
      <c r="AD502" s="1042" t="s">
        <v>35</v>
      </c>
      <c r="AE502" s="1043" t="s">
        <v>35</v>
      </c>
      <c r="AF502" s="1043" t="s">
        <v>35</v>
      </c>
      <c r="AG502" s="1044" t="s">
        <v>35</v>
      </c>
    </row>
    <row r="503" spans="1:33" s="23" customFormat="1" ht="15.75" outlineLevel="1">
      <c r="A503" s="57"/>
      <c r="B503" s="290" t="s">
        <v>602</v>
      </c>
      <c r="C503" s="345">
        <v>3132</v>
      </c>
      <c r="D503" s="346" t="s">
        <v>135</v>
      </c>
      <c r="E503" s="685" t="s">
        <v>603</v>
      </c>
      <c r="F503" s="269" t="s">
        <v>79</v>
      </c>
      <c r="G503" s="234">
        <f t="shared" si="135"/>
        <v>0</v>
      </c>
      <c r="H503" s="456"/>
      <c r="I503" s="589"/>
      <c r="J503" s="234">
        <f t="shared" si="136"/>
        <v>0</v>
      </c>
      <c r="K503" s="456"/>
      <c r="L503" s="589"/>
      <c r="M503" s="234">
        <f t="shared" si="137"/>
        <v>0</v>
      </c>
      <c r="N503" s="456"/>
      <c r="O503" s="589"/>
      <c r="P503" s="234">
        <f t="shared" si="138"/>
        <v>0</v>
      </c>
      <c r="Q503" s="456"/>
      <c r="R503" s="589"/>
      <c r="S503" s="234">
        <f t="shared" si="139"/>
        <v>0</v>
      </c>
      <c r="T503" s="456"/>
      <c r="U503" s="589"/>
      <c r="V503" s="1223" t="s">
        <v>35</v>
      </c>
      <c r="W503" s="1224" t="s">
        <v>35</v>
      </c>
      <c r="X503" s="1224" t="s">
        <v>35</v>
      </c>
      <c r="Y503" s="1225" t="s">
        <v>35</v>
      </c>
      <c r="Z503" s="1082">
        <f>J503-G503</f>
        <v>0</v>
      </c>
      <c r="AA503" s="957">
        <f>M503-G503</f>
        <v>0</v>
      </c>
      <c r="AB503" s="957">
        <f>P503-G503</f>
        <v>0</v>
      </c>
      <c r="AC503" s="1052">
        <f>S503-G503</f>
        <v>0</v>
      </c>
      <c r="AD503" s="1053">
        <f>IF(G503&gt;0,ROUND((J503/G503),3),0)</f>
        <v>0</v>
      </c>
      <c r="AE503" s="1054">
        <f>IF(G503&gt;0,ROUND((M503/G503),3),0)</f>
        <v>0</v>
      </c>
      <c r="AF503" s="1054">
        <f>IF(G503&gt;0,ROUND((P503/G503),3),0)</f>
        <v>0</v>
      </c>
      <c r="AG503" s="1055">
        <f>IF(G503&gt;0,ROUND((S503/G503),3),0)</f>
        <v>0</v>
      </c>
    </row>
    <row r="504" spans="2:33" s="258" customFormat="1" ht="12" outlineLevel="1">
      <c r="B504" s="239"/>
      <c r="C504" s="375"/>
      <c r="D504" s="376"/>
      <c r="E504" s="242" t="s">
        <v>147</v>
      </c>
      <c r="F504" s="262" t="s">
        <v>37</v>
      </c>
      <c r="G504" s="964">
        <f t="shared" si="135"/>
        <v>0</v>
      </c>
      <c r="H504" s="965"/>
      <c r="I504" s="966"/>
      <c r="J504" s="964">
        <f t="shared" si="136"/>
        <v>0</v>
      </c>
      <c r="K504" s="965"/>
      <c r="L504" s="966"/>
      <c r="M504" s="964">
        <f t="shared" si="137"/>
        <v>0</v>
      </c>
      <c r="N504" s="965"/>
      <c r="O504" s="966"/>
      <c r="P504" s="964">
        <f t="shared" si="138"/>
        <v>0</v>
      </c>
      <c r="Q504" s="965"/>
      <c r="R504" s="966"/>
      <c r="S504" s="964">
        <f t="shared" si="139"/>
        <v>0</v>
      </c>
      <c r="T504" s="965"/>
      <c r="U504" s="966"/>
      <c r="V504" s="1217" t="s">
        <v>35</v>
      </c>
      <c r="W504" s="1218" t="s">
        <v>35</v>
      </c>
      <c r="X504" s="1218" t="s">
        <v>35</v>
      </c>
      <c r="Y504" s="1219" t="s">
        <v>35</v>
      </c>
      <c r="Z504" s="1042" t="s">
        <v>35</v>
      </c>
      <c r="AA504" s="1043" t="s">
        <v>35</v>
      </c>
      <c r="AB504" s="1043" t="s">
        <v>35</v>
      </c>
      <c r="AC504" s="1044" t="s">
        <v>35</v>
      </c>
      <c r="AD504" s="1042" t="s">
        <v>35</v>
      </c>
      <c r="AE504" s="1043" t="s">
        <v>35</v>
      </c>
      <c r="AF504" s="1043" t="s">
        <v>35</v>
      </c>
      <c r="AG504" s="1044" t="s">
        <v>35</v>
      </c>
    </row>
    <row r="505" spans="2:33" s="23" customFormat="1" ht="25.5" outlineLevel="1">
      <c r="B505" s="290" t="s">
        <v>604</v>
      </c>
      <c r="C505" s="345" t="s">
        <v>594</v>
      </c>
      <c r="D505" s="346" t="s">
        <v>145</v>
      </c>
      <c r="E505" s="958" t="s">
        <v>605</v>
      </c>
      <c r="F505" s="269" t="s">
        <v>79</v>
      </c>
      <c r="G505" s="234">
        <f t="shared" si="135"/>
        <v>0</v>
      </c>
      <c r="H505" s="235">
        <f>ROUND(H506*H507/1000,1)</f>
        <v>0</v>
      </c>
      <c r="I505" s="236">
        <f>ROUND(I506*I507/1000,1)</f>
        <v>0</v>
      </c>
      <c r="J505" s="234">
        <f t="shared" si="136"/>
        <v>0</v>
      </c>
      <c r="K505" s="235">
        <f>ROUND(K506*K507/1000,1)</f>
        <v>0</v>
      </c>
      <c r="L505" s="236">
        <f>ROUND(L506*L507/1000,1)</f>
        <v>0</v>
      </c>
      <c r="M505" s="234">
        <f t="shared" si="137"/>
        <v>0</v>
      </c>
      <c r="N505" s="235">
        <f>ROUND(N506*N507/1000,1)</f>
        <v>0</v>
      </c>
      <c r="O505" s="236">
        <f>ROUND(O506*O507/1000,1)</f>
        <v>0</v>
      </c>
      <c r="P505" s="234">
        <f t="shared" si="138"/>
        <v>0</v>
      </c>
      <c r="Q505" s="235">
        <f>ROUND(Q506*Q507/1000,1)</f>
        <v>0</v>
      </c>
      <c r="R505" s="236">
        <f>ROUND(R506*R507/1000,1)</f>
        <v>0</v>
      </c>
      <c r="S505" s="234">
        <f t="shared" si="139"/>
        <v>0</v>
      </c>
      <c r="T505" s="235">
        <f>ROUND(T506*T507/1000,1)</f>
        <v>0</v>
      </c>
      <c r="U505" s="236">
        <f>ROUND(U506*U507/1000,1)</f>
        <v>0</v>
      </c>
      <c r="V505" s="1223" t="s">
        <v>35</v>
      </c>
      <c r="W505" s="1224" t="s">
        <v>35</v>
      </c>
      <c r="X505" s="1224" t="s">
        <v>35</v>
      </c>
      <c r="Y505" s="1225" t="s">
        <v>35</v>
      </c>
      <c r="Z505" s="1082">
        <f>J505-G505</f>
        <v>0</v>
      </c>
      <c r="AA505" s="957">
        <f>M505-G505</f>
        <v>0</v>
      </c>
      <c r="AB505" s="957">
        <f>P505-G505</f>
        <v>0</v>
      </c>
      <c r="AC505" s="1052">
        <f>S505-G505</f>
        <v>0</v>
      </c>
      <c r="AD505" s="1053">
        <f>IF(G505&gt;0,ROUND((J505/G505),3),0)</f>
        <v>0</v>
      </c>
      <c r="AE505" s="1054">
        <f>IF(G505&gt;0,ROUND((M505/G505),3),0)</f>
        <v>0</v>
      </c>
      <c r="AF505" s="1054">
        <f>IF(G505&gt;0,ROUND((P505/G505),3),0)</f>
        <v>0</v>
      </c>
      <c r="AG505" s="1055">
        <f>IF(G505&gt;0,ROUND((S505/G505),3),0)</f>
        <v>0</v>
      </c>
    </row>
    <row r="506" spans="2:33" s="258" customFormat="1" ht="12" outlineLevel="1">
      <c r="B506" s="259"/>
      <c r="C506" s="963"/>
      <c r="D506" s="977"/>
      <c r="E506" s="261" t="s">
        <v>147</v>
      </c>
      <c r="F506" s="262" t="s">
        <v>37</v>
      </c>
      <c r="G506" s="243">
        <f t="shared" si="135"/>
        <v>0</v>
      </c>
      <c r="H506" s="244"/>
      <c r="I506" s="245"/>
      <c r="J506" s="243">
        <f t="shared" si="136"/>
        <v>0</v>
      </c>
      <c r="K506" s="244"/>
      <c r="L506" s="245"/>
      <c r="M506" s="243">
        <f t="shared" si="137"/>
        <v>0</v>
      </c>
      <c r="N506" s="244"/>
      <c r="O506" s="245"/>
      <c r="P506" s="243">
        <f t="shared" si="138"/>
        <v>0</v>
      </c>
      <c r="Q506" s="244"/>
      <c r="R506" s="245"/>
      <c r="S506" s="243">
        <f t="shared" si="139"/>
        <v>0</v>
      </c>
      <c r="T506" s="244"/>
      <c r="U506" s="245"/>
      <c r="V506" s="1304" t="s">
        <v>35</v>
      </c>
      <c r="W506" s="1305" t="s">
        <v>35</v>
      </c>
      <c r="X506" s="1305" t="s">
        <v>35</v>
      </c>
      <c r="Y506" s="1306" t="s">
        <v>35</v>
      </c>
      <c r="Z506" s="1042" t="s">
        <v>35</v>
      </c>
      <c r="AA506" s="1043" t="s">
        <v>35</v>
      </c>
      <c r="AB506" s="1043" t="s">
        <v>35</v>
      </c>
      <c r="AC506" s="1044" t="s">
        <v>35</v>
      </c>
      <c r="AD506" s="1042" t="s">
        <v>35</v>
      </c>
      <c r="AE506" s="1043" t="s">
        <v>35</v>
      </c>
      <c r="AF506" s="1043" t="s">
        <v>35</v>
      </c>
      <c r="AG506" s="1044" t="s">
        <v>35</v>
      </c>
    </row>
    <row r="507" spans="2:33" s="258" customFormat="1" ht="12.75" outlineLevel="1" thickBot="1">
      <c r="B507" s="263"/>
      <c r="C507" s="978"/>
      <c r="D507" s="644"/>
      <c r="E507" s="264" t="s">
        <v>647</v>
      </c>
      <c r="F507" s="265" t="s">
        <v>122</v>
      </c>
      <c r="G507" s="250">
        <f>IF(I507+H507&gt;0,AVERAGE(H507:I507),0)</f>
        <v>0</v>
      </c>
      <c r="H507" s="251"/>
      <c r="I507" s="252"/>
      <c r="J507" s="250">
        <f>IF(L507+K507&gt;0,AVERAGE(K507:L507),0)</f>
        <v>0</v>
      </c>
      <c r="K507" s="251"/>
      <c r="L507" s="252"/>
      <c r="M507" s="250">
        <f>IF(O507+N507&gt;0,AVERAGE(N507:O507),0)</f>
        <v>0</v>
      </c>
      <c r="N507" s="251"/>
      <c r="O507" s="252"/>
      <c r="P507" s="250">
        <f>IF(R507+Q507&gt;0,AVERAGE(Q507:R507),0)</f>
        <v>0</v>
      </c>
      <c r="Q507" s="251"/>
      <c r="R507" s="252"/>
      <c r="S507" s="250">
        <f>IF(U507+T507&gt;0,AVERAGE(T507:U507),0)</f>
        <v>0</v>
      </c>
      <c r="T507" s="251"/>
      <c r="U507" s="252"/>
      <c r="V507" s="1220" t="s">
        <v>35</v>
      </c>
      <c r="W507" s="1221" t="s">
        <v>35</v>
      </c>
      <c r="X507" s="1221" t="s">
        <v>35</v>
      </c>
      <c r="Y507" s="1222" t="s">
        <v>35</v>
      </c>
      <c r="Z507" s="1049" t="s">
        <v>35</v>
      </c>
      <c r="AA507" s="1050" t="s">
        <v>35</v>
      </c>
      <c r="AB507" s="1050" t="s">
        <v>35</v>
      </c>
      <c r="AC507" s="1051" t="s">
        <v>35</v>
      </c>
      <c r="AD507" s="1049" t="s">
        <v>35</v>
      </c>
      <c r="AE507" s="1050" t="s">
        <v>35</v>
      </c>
      <c r="AF507" s="1050" t="s">
        <v>35</v>
      </c>
      <c r="AG507" s="1051" t="s">
        <v>35</v>
      </c>
    </row>
    <row r="508" spans="2:33" s="23" customFormat="1" ht="27" outlineLevel="1" thickBot="1" thickTop="1">
      <c r="B508" s="563" t="s">
        <v>606</v>
      </c>
      <c r="C508" s="564" t="s">
        <v>594</v>
      </c>
      <c r="D508" s="565"/>
      <c r="E508" s="479" t="s">
        <v>249</v>
      </c>
      <c r="F508" s="477" t="s">
        <v>79</v>
      </c>
      <c r="G508" s="576">
        <f>H508+I508</f>
        <v>0</v>
      </c>
      <c r="H508" s="577"/>
      <c r="I508" s="681"/>
      <c r="J508" s="576">
        <f>K508+L508</f>
        <v>0</v>
      </c>
      <c r="K508" s="577"/>
      <c r="L508" s="681"/>
      <c r="M508" s="576">
        <f>N508+O508</f>
        <v>0</v>
      </c>
      <c r="N508" s="577"/>
      <c r="O508" s="681"/>
      <c r="P508" s="576">
        <f>Q508+R508</f>
        <v>0</v>
      </c>
      <c r="Q508" s="577"/>
      <c r="R508" s="681"/>
      <c r="S508" s="576">
        <f>T508+U508</f>
        <v>0</v>
      </c>
      <c r="T508" s="577"/>
      <c r="U508" s="681"/>
      <c r="V508" s="1223" t="s">
        <v>35</v>
      </c>
      <c r="W508" s="1224" t="s">
        <v>35</v>
      </c>
      <c r="X508" s="1224" t="s">
        <v>35</v>
      </c>
      <c r="Y508" s="1225" t="s">
        <v>35</v>
      </c>
      <c r="Z508" s="1082">
        <f aca="true" t="shared" si="140" ref="Z508:Z514">J508-G508</f>
        <v>0</v>
      </c>
      <c r="AA508" s="957">
        <f aca="true" t="shared" si="141" ref="AA508:AA514">M508-G508</f>
        <v>0</v>
      </c>
      <c r="AB508" s="957">
        <f aca="true" t="shared" si="142" ref="AB508:AB514">P508-G508</f>
        <v>0</v>
      </c>
      <c r="AC508" s="1052">
        <f aca="true" t="shared" si="143" ref="AC508:AC514">S508-G508</f>
        <v>0</v>
      </c>
      <c r="AD508" s="1053">
        <f aca="true" t="shared" si="144" ref="AD508:AD514">IF(G508&gt;0,ROUND((J508/G508),3),0)</f>
        <v>0</v>
      </c>
      <c r="AE508" s="1054">
        <f aca="true" t="shared" si="145" ref="AE508:AE514">IF(G508&gt;0,ROUND((M508/G508),3),0)</f>
        <v>0</v>
      </c>
      <c r="AF508" s="1054">
        <f aca="true" t="shared" si="146" ref="AF508:AF514">IF(G508&gt;0,ROUND((P508/G508),3),0)</f>
        <v>0</v>
      </c>
      <c r="AG508" s="1055">
        <f aca="true" t="shared" si="147" ref="AG508:AG514">IF(G508&gt;0,ROUND((S508/G508),3),0)</f>
        <v>0</v>
      </c>
    </row>
    <row r="509" spans="1:33" s="110" customFormat="1" ht="19.5" thickBot="1">
      <c r="A509" s="182"/>
      <c r="B509" s="212" t="s">
        <v>607</v>
      </c>
      <c r="C509" s="363" t="s">
        <v>608</v>
      </c>
      <c r="D509" s="213"/>
      <c r="E509" s="552" t="s">
        <v>609</v>
      </c>
      <c r="F509" s="226" t="s">
        <v>79</v>
      </c>
      <c r="G509" s="227">
        <f>G510+G511+G512</f>
        <v>0</v>
      </c>
      <c r="H509" s="228">
        <f aca="true" t="shared" si="148" ref="H509:U509">H510+H511+H512</f>
        <v>0</v>
      </c>
      <c r="I509" s="229">
        <f t="shared" si="148"/>
        <v>0</v>
      </c>
      <c r="J509" s="227">
        <f t="shared" si="148"/>
        <v>0</v>
      </c>
      <c r="K509" s="228">
        <f t="shared" si="148"/>
        <v>0</v>
      </c>
      <c r="L509" s="229">
        <f t="shared" si="148"/>
        <v>0</v>
      </c>
      <c r="M509" s="227">
        <f t="shared" si="148"/>
        <v>0</v>
      </c>
      <c r="N509" s="228">
        <f t="shared" si="148"/>
        <v>0</v>
      </c>
      <c r="O509" s="229">
        <f t="shared" si="148"/>
        <v>0</v>
      </c>
      <c r="P509" s="227">
        <f t="shared" si="148"/>
        <v>0</v>
      </c>
      <c r="Q509" s="228">
        <f t="shared" si="148"/>
        <v>0</v>
      </c>
      <c r="R509" s="229">
        <f t="shared" si="148"/>
        <v>0</v>
      </c>
      <c r="S509" s="227">
        <f t="shared" si="148"/>
        <v>0</v>
      </c>
      <c r="T509" s="228">
        <f t="shared" si="148"/>
        <v>0</v>
      </c>
      <c r="U509" s="229">
        <f t="shared" si="148"/>
        <v>0</v>
      </c>
      <c r="V509" s="1212" t="s">
        <v>35</v>
      </c>
      <c r="W509" s="1197" t="s">
        <v>35</v>
      </c>
      <c r="X509" s="1197" t="s">
        <v>35</v>
      </c>
      <c r="Y509" s="1213" t="s">
        <v>35</v>
      </c>
      <c r="Z509" s="951">
        <f t="shared" si="140"/>
        <v>0</v>
      </c>
      <c r="AA509" s="952">
        <f t="shared" si="141"/>
        <v>0</v>
      </c>
      <c r="AB509" s="952">
        <f t="shared" si="142"/>
        <v>0</v>
      </c>
      <c r="AC509" s="953">
        <f t="shared" si="143"/>
        <v>0</v>
      </c>
      <c r="AD509" s="954">
        <f t="shared" si="144"/>
        <v>0</v>
      </c>
      <c r="AE509" s="955">
        <f t="shared" si="145"/>
        <v>0</v>
      </c>
      <c r="AF509" s="955">
        <f t="shared" si="146"/>
        <v>0</v>
      </c>
      <c r="AG509" s="956">
        <f t="shared" si="147"/>
        <v>0</v>
      </c>
    </row>
    <row r="510" spans="1:33" s="23" customFormat="1" ht="16.5" outlineLevel="1" thickBot="1">
      <c r="A510" s="57"/>
      <c r="B510" s="474" t="s">
        <v>610</v>
      </c>
      <c r="C510" s="686" t="s">
        <v>611</v>
      </c>
      <c r="D510" s="687" t="s">
        <v>117</v>
      </c>
      <c r="E510" s="274" t="s">
        <v>612</v>
      </c>
      <c r="F510" s="327" t="s">
        <v>79</v>
      </c>
      <c r="G510" s="234">
        <f>H510+I510</f>
        <v>0</v>
      </c>
      <c r="H510" s="456"/>
      <c r="I510" s="589"/>
      <c r="J510" s="234">
        <f>K510+L510</f>
        <v>0</v>
      </c>
      <c r="K510" s="456"/>
      <c r="L510" s="589"/>
      <c r="M510" s="234">
        <f>N510+O510</f>
        <v>0</v>
      </c>
      <c r="N510" s="456"/>
      <c r="O510" s="589"/>
      <c r="P510" s="234">
        <f>Q510+R510</f>
        <v>0</v>
      </c>
      <c r="Q510" s="456"/>
      <c r="R510" s="589"/>
      <c r="S510" s="234">
        <f>T510+U510</f>
        <v>0</v>
      </c>
      <c r="T510" s="456"/>
      <c r="U510" s="589"/>
      <c r="V510" s="1256" t="s">
        <v>35</v>
      </c>
      <c r="W510" s="1257" t="s">
        <v>35</v>
      </c>
      <c r="X510" s="1257" t="s">
        <v>35</v>
      </c>
      <c r="Y510" s="1258" t="s">
        <v>35</v>
      </c>
      <c r="Z510" s="1131">
        <f t="shared" si="140"/>
        <v>0</v>
      </c>
      <c r="AA510" s="1034">
        <f t="shared" si="141"/>
        <v>0</v>
      </c>
      <c r="AB510" s="1034">
        <f t="shared" si="142"/>
        <v>0</v>
      </c>
      <c r="AC510" s="1132">
        <f t="shared" si="143"/>
        <v>0</v>
      </c>
      <c r="AD510" s="1133">
        <f t="shared" si="144"/>
        <v>0</v>
      </c>
      <c r="AE510" s="1134">
        <f t="shared" si="145"/>
        <v>0</v>
      </c>
      <c r="AF510" s="1134">
        <f t="shared" si="146"/>
        <v>0</v>
      </c>
      <c r="AG510" s="1135">
        <f t="shared" si="147"/>
        <v>0</v>
      </c>
    </row>
    <row r="511" spans="1:33" s="23" customFormat="1" ht="27" outlineLevel="1" thickBot="1" thickTop="1">
      <c r="A511" s="136"/>
      <c r="B511" s="474" t="s">
        <v>613</v>
      </c>
      <c r="C511" s="686" t="s">
        <v>611</v>
      </c>
      <c r="D511" s="687"/>
      <c r="E511" s="596" t="s">
        <v>614</v>
      </c>
      <c r="F511" s="327" t="s">
        <v>79</v>
      </c>
      <c r="G511" s="360">
        <f>H511+I511</f>
        <v>0</v>
      </c>
      <c r="H511" s="361"/>
      <c r="I511" s="362"/>
      <c r="J511" s="360">
        <f>K511+L511</f>
        <v>0</v>
      </c>
      <c r="K511" s="361"/>
      <c r="L511" s="362"/>
      <c r="M511" s="360">
        <f>N511+O511</f>
        <v>0</v>
      </c>
      <c r="N511" s="361"/>
      <c r="O511" s="362"/>
      <c r="P511" s="360">
        <f>Q511+R511</f>
        <v>0</v>
      </c>
      <c r="Q511" s="361"/>
      <c r="R511" s="362"/>
      <c r="S511" s="360">
        <f>T511+U511</f>
        <v>0</v>
      </c>
      <c r="T511" s="361"/>
      <c r="U511" s="362"/>
      <c r="V511" s="1226" t="s">
        <v>35</v>
      </c>
      <c r="W511" s="1227" t="s">
        <v>35</v>
      </c>
      <c r="X511" s="1227" t="s">
        <v>35</v>
      </c>
      <c r="Y511" s="1228" t="s">
        <v>35</v>
      </c>
      <c r="Z511" s="1033">
        <f t="shared" si="140"/>
        <v>0</v>
      </c>
      <c r="AA511" s="984">
        <f t="shared" si="141"/>
        <v>0</v>
      </c>
      <c r="AB511" s="984">
        <f t="shared" si="142"/>
        <v>0</v>
      </c>
      <c r="AC511" s="1045">
        <f t="shared" si="143"/>
        <v>0</v>
      </c>
      <c r="AD511" s="1046">
        <f t="shared" si="144"/>
        <v>0</v>
      </c>
      <c r="AE511" s="1047">
        <f t="shared" si="145"/>
        <v>0</v>
      </c>
      <c r="AF511" s="1047">
        <f t="shared" si="146"/>
        <v>0</v>
      </c>
      <c r="AG511" s="1048">
        <f t="shared" si="147"/>
        <v>0</v>
      </c>
    </row>
    <row r="512" spans="1:33" s="23" customFormat="1" ht="27" outlineLevel="1" thickBot="1" thickTop="1">
      <c r="A512" s="136"/>
      <c r="B512" s="563" t="s">
        <v>615</v>
      </c>
      <c r="C512" s="564" t="s">
        <v>616</v>
      </c>
      <c r="D512" s="565" t="s">
        <v>140</v>
      </c>
      <c r="E512" s="359" t="s">
        <v>617</v>
      </c>
      <c r="F512" s="477" t="s">
        <v>79</v>
      </c>
      <c r="G512" s="342">
        <f>H512+I512</f>
        <v>0</v>
      </c>
      <c r="H512" s="343"/>
      <c r="I512" s="344"/>
      <c r="J512" s="342">
        <f>K512+L512</f>
        <v>0</v>
      </c>
      <c r="K512" s="343"/>
      <c r="L512" s="344"/>
      <c r="M512" s="342">
        <f>N512+O512</f>
        <v>0</v>
      </c>
      <c r="N512" s="343"/>
      <c r="O512" s="344"/>
      <c r="P512" s="342">
        <f>Q512+R512</f>
        <v>0</v>
      </c>
      <c r="Q512" s="343"/>
      <c r="R512" s="344"/>
      <c r="S512" s="342">
        <f>T512+U512</f>
        <v>0</v>
      </c>
      <c r="T512" s="343"/>
      <c r="U512" s="344"/>
      <c r="V512" s="1223" t="s">
        <v>35</v>
      </c>
      <c r="W512" s="1224" t="s">
        <v>35</v>
      </c>
      <c r="X512" s="1224" t="s">
        <v>35</v>
      </c>
      <c r="Y512" s="1225" t="s">
        <v>35</v>
      </c>
      <c r="Z512" s="1082">
        <f t="shared" si="140"/>
        <v>0</v>
      </c>
      <c r="AA512" s="957">
        <f t="shared" si="141"/>
        <v>0</v>
      </c>
      <c r="AB512" s="957">
        <f t="shared" si="142"/>
        <v>0</v>
      </c>
      <c r="AC512" s="1052">
        <f t="shared" si="143"/>
        <v>0</v>
      </c>
      <c r="AD512" s="1053">
        <f t="shared" si="144"/>
        <v>0</v>
      </c>
      <c r="AE512" s="1054">
        <f t="shared" si="145"/>
        <v>0</v>
      </c>
      <c r="AF512" s="1054">
        <f t="shared" si="146"/>
        <v>0</v>
      </c>
      <c r="AG512" s="1055">
        <f t="shared" si="147"/>
        <v>0</v>
      </c>
    </row>
    <row r="513" spans="1:33" s="110" customFormat="1" ht="19.5" thickBot="1">
      <c r="A513" s="182"/>
      <c r="B513" s="688" t="s">
        <v>618</v>
      </c>
      <c r="C513" s="689" t="s">
        <v>619</v>
      </c>
      <c r="D513" s="690" t="s">
        <v>117</v>
      </c>
      <c r="E513" s="691" t="s">
        <v>620</v>
      </c>
      <c r="F513" s="692" t="s">
        <v>79</v>
      </c>
      <c r="G513" s="693">
        <f>H513+I513</f>
        <v>0</v>
      </c>
      <c r="H513" s="694"/>
      <c r="I513" s="695"/>
      <c r="J513" s="693">
        <f>K513+L513</f>
        <v>0</v>
      </c>
      <c r="K513" s="694"/>
      <c r="L513" s="695"/>
      <c r="M513" s="693">
        <f>N513+O513</f>
        <v>0</v>
      </c>
      <c r="N513" s="694"/>
      <c r="O513" s="695"/>
      <c r="P513" s="693">
        <f>Q513+R513</f>
        <v>0</v>
      </c>
      <c r="Q513" s="694"/>
      <c r="R513" s="695"/>
      <c r="S513" s="693">
        <f>T513+U513</f>
        <v>0</v>
      </c>
      <c r="T513" s="694"/>
      <c r="U513" s="695"/>
      <c r="V513" s="1263" t="s">
        <v>35</v>
      </c>
      <c r="W513" s="1264" t="s">
        <v>35</v>
      </c>
      <c r="X513" s="1264" t="s">
        <v>35</v>
      </c>
      <c r="Y513" s="1265" t="s">
        <v>35</v>
      </c>
      <c r="Z513" s="1089">
        <f t="shared" si="140"/>
        <v>0</v>
      </c>
      <c r="AA513" s="1090">
        <f t="shared" si="141"/>
        <v>0</v>
      </c>
      <c r="AB513" s="1090">
        <f t="shared" si="142"/>
        <v>0</v>
      </c>
      <c r="AC513" s="1091">
        <f t="shared" si="143"/>
        <v>0</v>
      </c>
      <c r="AD513" s="1092">
        <f t="shared" si="144"/>
        <v>0</v>
      </c>
      <c r="AE513" s="1093">
        <f t="shared" si="145"/>
        <v>0</v>
      </c>
      <c r="AF513" s="1093">
        <f t="shared" si="146"/>
        <v>0</v>
      </c>
      <c r="AG513" s="1143">
        <f t="shared" si="147"/>
        <v>0</v>
      </c>
    </row>
    <row r="514" spans="1:33" s="699" customFormat="1" ht="24" thickBot="1" thickTop="1">
      <c r="A514" s="603"/>
      <c r="B514" s="604"/>
      <c r="C514" s="606"/>
      <c r="D514" s="696"/>
      <c r="E514" s="697" t="s">
        <v>621</v>
      </c>
      <c r="F514" s="698" t="s">
        <v>79</v>
      </c>
      <c r="G514" s="168">
        <f aca="true" t="shared" si="149" ref="G514:U514">G67+G388</f>
        <v>90580.2</v>
      </c>
      <c r="H514" s="169">
        <f t="shared" si="149"/>
        <v>46278.1</v>
      </c>
      <c r="I514" s="170">
        <f t="shared" si="149"/>
        <v>44302.1</v>
      </c>
      <c r="J514" s="168">
        <f t="shared" si="149"/>
        <v>16180.3</v>
      </c>
      <c r="K514" s="169">
        <f t="shared" si="149"/>
        <v>9639.9</v>
      </c>
      <c r="L514" s="170">
        <f t="shared" si="149"/>
        <v>6540.4</v>
      </c>
      <c r="M514" s="168">
        <f t="shared" si="149"/>
        <v>37686.659999999996</v>
      </c>
      <c r="N514" s="169">
        <f t="shared" si="149"/>
        <v>22351</v>
      </c>
      <c r="O514" s="170">
        <f t="shared" si="149"/>
        <v>15335.66</v>
      </c>
      <c r="P514" s="168">
        <f t="shared" si="149"/>
        <v>63464.49999999999</v>
      </c>
      <c r="Q514" s="169">
        <f t="shared" si="149"/>
        <v>33428.6</v>
      </c>
      <c r="R514" s="170">
        <f t="shared" si="149"/>
        <v>30035.899999999998</v>
      </c>
      <c r="S514" s="168">
        <f t="shared" si="149"/>
        <v>0</v>
      </c>
      <c r="T514" s="169">
        <f t="shared" si="149"/>
        <v>0</v>
      </c>
      <c r="U514" s="170">
        <f t="shared" si="149"/>
        <v>0</v>
      </c>
      <c r="V514" s="1189" t="s">
        <v>35</v>
      </c>
      <c r="W514" s="1262" t="s">
        <v>35</v>
      </c>
      <c r="X514" s="1262" t="s">
        <v>35</v>
      </c>
      <c r="Y514" s="1191" t="s">
        <v>35</v>
      </c>
      <c r="Z514" s="908">
        <f t="shared" si="140"/>
        <v>-74399.9</v>
      </c>
      <c r="AA514" s="1087">
        <f t="shared" si="141"/>
        <v>-52893.54</v>
      </c>
      <c r="AB514" s="1087">
        <f t="shared" si="142"/>
        <v>-27115.700000000004</v>
      </c>
      <c r="AC514" s="910">
        <f t="shared" si="143"/>
        <v>-90580.2</v>
      </c>
      <c r="AD514" s="911">
        <f t="shared" si="144"/>
        <v>0.179</v>
      </c>
      <c r="AE514" s="1088">
        <f t="shared" si="145"/>
        <v>0.416</v>
      </c>
      <c r="AF514" s="1088">
        <f t="shared" si="146"/>
        <v>0.701</v>
      </c>
      <c r="AG514" s="1056">
        <f t="shared" si="147"/>
        <v>0</v>
      </c>
    </row>
    <row r="515" spans="1:25" s="772" customFormat="1" ht="16.5" thickBot="1" thickTop="1">
      <c r="A515" s="979"/>
      <c r="B515" s="773" t="s">
        <v>637</v>
      </c>
      <c r="C515" s="774"/>
      <c r="G515" s="775">
        <f aca="true" t="shared" si="150" ref="G515:U515">G514-G50</f>
        <v>0</v>
      </c>
      <c r="H515" s="776">
        <f t="shared" si="150"/>
        <v>0</v>
      </c>
      <c r="I515" s="776">
        <f t="shared" si="150"/>
        <v>0</v>
      </c>
      <c r="J515" s="775">
        <f t="shared" si="150"/>
        <v>0</v>
      </c>
      <c r="K515" s="776">
        <f t="shared" si="150"/>
        <v>0</v>
      </c>
      <c r="L515" s="776">
        <f t="shared" si="150"/>
        <v>0</v>
      </c>
      <c r="M515" s="775">
        <f t="shared" si="150"/>
        <v>0</v>
      </c>
      <c r="N515" s="776">
        <f t="shared" si="150"/>
        <v>0</v>
      </c>
      <c r="O515" s="776">
        <f t="shared" si="150"/>
        <v>0</v>
      </c>
      <c r="P515" s="775">
        <f t="shared" si="150"/>
        <v>0</v>
      </c>
      <c r="Q515" s="776">
        <f t="shared" si="150"/>
        <v>0</v>
      </c>
      <c r="R515" s="776">
        <f t="shared" si="150"/>
        <v>0</v>
      </c>
      <c r="S515" s="775">
        <f t="shared" si="150"/>
        <v>0</v>
      </c>
      <c r="T515" s="776">
        <f t="shared" si="150"/>
        <v>0</v>
      </c>
      <c r="U515" s="776">
        <f t="shared" si="150"/>
        <v>0</v>
      </c>
      <c r="V515" s="1266"/>
      <c r="W515" s="1266"/>
      <c r="X515" s="1266"/>
      <c r="Y515" s="1266"/>
    </row>
    <row r="516" spans="1:33" s="23" customFormat="1" ht="15">
      <c r="A516" s="1"/>
      <c r="B516" s="14"/>
      <c r="C516" s="15"/>
      <c r="D516" s="16"/>
      <c r="E516" s="17"/>
      <c r="F516" s="800"/>
      <c r="G516" s="18" t="s">
        <v>5</v>
      </c>
      <c r="H516" s="19"/>
      <c r="I516" s="19"/>
      <c r="J516" s="801" t="s">
        <v>660</v>
      </c>
      <c r="K516" s="19"/>
      <c r="L516" s="19"/>
      <c r="M516" s="801" t="s">
        <v>661</v>
      </c>
      <c r="N516" s="19"/>
      <c r="O516" s="19"/>
      <c r="P516" s="801" t="s">
        <v>658</v>
      </c>
      <c r="Q516" s="19"/>
      <c r="R516" s="19"/>
      <c r="S516" s="801" t="s">
        <v>659</v>
      </c>
      <c r="T516" s="19"/>
      <c r="U516" s="959"/>
      <c r="V516" s="1267"/>
      <c r="W516" s="1268"/>
      <c r="X516" s="1268"/>
      <c r="Y516" s="1268"/>
      <c r="Z516" s="20" t="s">
        <v>7</v>
      </c>
      <c r="AA516" s="15" t="s">
        <v>7</v>
      </c>
      <c r="AB516" s="15" t="s">
        <v>7</v>
      </c>
      <c r="AC516" s="21" t="s">
        <v>7</v>
      </c>
      <c r="AD516" s="22" t="s">
        <v>8</v>
      </c>
      <c r="AE516" s="15" t="s">
        <v>8</v>
      </c>
      <c r="AF516" s="15" t="s">
        <v>8</v>
      </c>
      <c r="AG516" s="21" t="s">
        <v>8</v>
      </c>
    </row>
    <row r="517" spans="1:33" s="23" customFormat="1" ht="15.75">
      <c r="A517" s="1"/>
      <c r="B517" s="24" t="s">
        <v>622</v>
      </c>
      <c r="C517" s="25" t="s">
        <v>10</v>
      </c>
      <c r="D517" s="26"/>
      <c r="E517" s="27" t="s">
        <v>12</v>
      </c>
      <c r="F517" s="31" t="s">
        <v>13</v>
      </c>
      <c r="G517" s="28" t="s">
        <v>677</v>
      </c>
      <c r="H517" s="29"/>
      <c r="I517" s="29"/>
      <c r="J517" s="805" t="s">
        <v>15</v>
      </c>
      <c r="K517" s="29"/>
      <c r="L517" s="29"/>
      <c r="M517" s="805" t="s">
        <v>15</v>
      </c>
      <c r="N517" s="29"/>
      <c r="O517" s="29"/>
      <c r="P517" s="805" t="s">
        <v>15</v>
      </c>
      <c r="Q517" s="29"/>
      <c r="R517" s="29"/>
      <c r="S517" s="805" t="s">
        <v>15</v>
      </c>
      <c r="T517" s="29"/>
      <c r="U517" s="960"/>
      <c r="V517" s="1269"/>
      <c r="W517" s="1270"/>
      <c r="X517" s="1270"/>
      <c r="Y517" s="1270"/>
      <c r="Z517" s="30" t="s">
        <v>16</v>
      </c>
      <c r="AA517" s="25" t="s">
        <v>16</v>
      </c>
      <c r="AB517" s="25" t="s">
        <v>16</v>
      </c>
      <c r="AC517" s="31" t="s">
        <v>16</v>
      </c>
      <c r="AD517" s="32" t="s">
        <v>17</v>
      </c>
      <c r="AE517" s="25" t="s">
        <v>17</v>
      </c>
      <c r="AF517" s="25" t="s">
        <v>17</v>
      </c>
      <c r="AG517" s="31" t="s">
        <v>17</v>
      </c>
    </row>
    <row r="518" spans="1:33" s="23" customFormat="1" ht="13.5">
      <c r="A518" s="1"/>
      <c r="B518" s="24"/>
      <c r="C518" s="33" t="s">
        <v>19</v>
      </c>
      <c r="D518" s="26"/>
      <c r="E518" s="32"/>
      <c r="F518" s="31" t="s">
        <v>21</v>
      </c>
      <c r="G518" s="34" t="s">
        <v>22</v>
      </c>
      <c r="H518" s="35" t="s">
        <v>23</v>
      </c>
      <c r="I518" s="25" t="s">
        <v>24</v>
      </c>
      <c r="J518" s="809" t="s">
        <v>22</v>
      </c>
      <c r="K518" s="35" t="s">
        <v>23</v>
      </c>
      <c r="L518" s="25" t="s">
        <v>24</v>
      </c>
      <c r="M518" s="809" t="s">
        <v>22</v>
      </c>
      <c r="N518" s="35" t="s">
        <v>23</v>
      </c>
      <c r="O518" s="25" t="s">
        <v>24</v>
      </c>
      <c r="P518" s="809" t="s">
        <v>22</v>
      </c>
      <c r="Q518" s="35" t="s">
        <v>23</v>
      </c>
      <c r="R518" s="25" t="s">
        <v>24</v>
      </c>
      <c r="S518" s="809" t="s">
        <v>22</v>
      </c>
      <c r="T518" s="35" t="s">
        <v>23</v>
      </c>
      <c r="U518" s="31" t="s">
        <v>24</v>
      </c>
      <c r="V518" s="1271"/>
      <c r="W518" s="1272"/>
      <c r="X518" s="1272"/>
      <c r="Y518" s="1273"/>
      <c r="Z518" s="36" t="s">
        <v>663</v>
      </c>
      <c r="AA518" s="37" t="s">
        <v>662</v>
      </c>
      <c r="AB518" s="37" t="s">
        <v>664</v>
      </c>
      <c r="AC518" s="38" t="s">
        <v>665</v>
      </c>
      <c r="AD518" s="36" t="s">
        <v>663</v>
      </c>
      <c r="AE518" s="37" t="s">
        <v>662</v>
      </c>
      <c r="AF518" s="37" t="s">
        <v>664</v>
      </c>
      <c r="AG518" s="38" t="s">
        <v>665</v>
      </c>
    </row>
    <row r="519" spans="1:33" s="23" customFormat="1" ht="14.25" thickBot="1">
      <c r="A519" s="1"/>
      <c r="B519" s="39"/>
      <c r="C519" s="40"/>
      <c r="D519" s="41"/>
      <c r="E519" s="42"/>
      <c r="F519" s="813"/>
      <c r="G519" s="43"/>
      <c r="H519" s="44" t="s">
        <v>30</v>
      </c>
      <c r="I519" s="40" t="s">
        <v>30</v>
      </c>
      <c r="J519" s="814"/>
      <c r="K519" s="44" t="s">
        <v>30</v>
      </c>
      <c r="L519" s="40" t="s">
        <v>30</v>
      </c>
      <c r="M519" s="814"/>
      <c r="N519" s="44" t="s">
        <v>30</v>
      </c>
      <c r="O519" s="40" t="s">
        <v>30</v>
      </c>
      <c r="P519" s="814"/>
      <c r="Q519" s="44" t="s">
        <v>30</v>
      </c>
      <c r="R519" s="40" t="s">
        <v>30</v>
      </c>
      <c r="S519" s="814"/>
      <c r="T519" s="44" t="s">
        <v>30</v>
      </c>
      <c r="U519" s="961" t="s">
        <v>30</v>
      </c>
      <c r="V519" s="1274"/>
      <c r="W519" s="1275"/>
      <c r="X519" s="1275"/>
      <c r="Y519" s="1276"/>
      <c r="Z519" s="1098" t="s">
        <v>670</v>
      </c>
      <c r="AA519" s="1099" t="s">
        <v>671</v>
      </c>
      <c r="AB519" s="1099" t="s">
        <v>672</v>
      </c>
      <c r="AC519" s="1100" t="s">
        <v>673</v>
      </c>
      <c r="AD519" s="45" t="s">
        <v>666</v>
      </c>
      <c r="AE519" s="46" t="s">
        <v>667</v>
      </c>
      <c r="AF519" s="46" t="s">
        <v>668</v>
      </c>
      <c r="AG519" s="47" t="s">
        <v>669</v>
      </c>
    </row>
    <row r="520" spans="1:33" ht="30" customHeight="1" thickBot="1">
      <c r="A520" s="136"/>
      <c r="B520" s="700"/>
      <c r="C520" s="701"/>
      <c r="D520" s="702"/>
      <c r="E520" s="980" t="s">
        <v>623</v>
      </c>
      <c r="F520" s="981" t="s">
        <v>79</v>
      </c>
      <c r="G520" s="704">
        <f>G523</f>
        <v>0</v>
      </c>
      <c r="H520" s="705" t="s">
        <v>35</v>
      </c>
      <c r="I520" s="706">
        <f>I523</f>
        <v>0</v>
      </c>
      <c r="J520" s="704">
        <f>J523</f>
        <v>0</v>
      </c>
      <c r="K520" s="705" t="s">
        <v>35</v>
      </c>
      <c r="L520" s="706">
        <f>L523</f>
        <v>0</v>
      </c>
      <c r="M520" s="704">
        <f>M523</f>
        <v>0</v>
      </c>
      <c r="N520" s="705" t="s">
        <v>35</v>
      </c>
      <c r="O520" s="706">
        <f>O523</f>
        <v>0</v>
      </c>
      <c r="P520" s="704">
        <f>P523</f>
        <v>0</v>
      </c>
      <c r="Q520" s="705" t="s">
        <v>35</v>
      </c>
      <c r="R520" s="706">
        <f>R523</f>
        <v>0</v>
      </c>
      <c r="S520" s="704">
        <f>S523</f>
        <v>0</v>
      </c>
      <c r="T520" s="705" t="s">
        <v>35</v>
      </c>
      <c r="U520" s="706">
        <f>U523</f>
        <v>0</v>
      </c>
      <c r="V520" s="1277" t="s">
        <v>35</v>
      </c>
      <c r="W520" s="1278" t="s">
        <v>35</v>
      </c>
      <c r="X520" s="1278" t="s">
        <v>35</v>
      </c>
      <c r="Y520" s="1279" t="s">
        <v>35</v>
      </c>
      <c r="Z520" s="1144">
        <f>J520-G520</f>
        <v>0</v>
      </c>
      <c r="AA520" s="1145">
        <f>M520-G520</f>
        <v>0</v>
      </c>
      <c r="AB520" s="1145">
        <f>P520-G520</f>
        <v>0</v>
      </c>
      <c r="AC520" s="1146">
        <f>S520-G520</f>
        <v>0</v>
      </c>
      <c r="AD520" s="1147">
        <f>IF(G520&gt;0,ROUND((J520/G520),3),0)</f>
        <v>0</v>
      </c>
      <c r="AE520" s="1148">
        <f>IF(G520&gt;0,ROUND((M520/G520),3),0)</f>
        <v>0</v>
      </c>
      <c r="AF520" s="1148">
        <f>IF(G520&gt;0,ROUND((P520/G520),3),0)</f>
        <v>0</v>
      </c>
      <c r="AG520" s="1149">
        <f>IF(G520&gt;0,ROUND((S520/G520),3),0)</f>
        <v>0</v>
      </c>
    </row>
    <row r="521" spans="2:33" s="1" customFormat="1" ht="12" thickBot="1">
      <c r="B521" s="707"/>
      <c r="C521" s="708"/>
      <c r="D521" s="709"/>
      <c r="E521" s="710" t="s">
        <v>99</v>
      </c>
      <c r="F521" s="711"/>
      <c r="G521" s="712"/>
      <c r="H521" s="713"/>
      <c r="I521" s="714"/>
      <c r="J521" s="712"/>
      <c r="K521" s="713"/>
      <c r="L521" s="714"/>
      <c r="M521" s="712"/>
      <c r="N521" s="713"/>
      <c r="O521" s="714"/>
      <c r="P521" s="712"/>
      <c r="Q521" s="713"/>
      <c r="R521" s="714"/>
      <c r="S521" s="712"/>
      <c r="T521" s="713"/>
      <c r="U521" s="714"/>
      <c r="V521" s="1280"/>
      <c r="W521" s="1281"/>
      <c r="X521" s="1281"/>
      <c r="Y521" s="1282"/>
      <c r="Z521" s="1150"/>
      <c r="AA521" s="1151"/>
      <c r="AB521" s="1151"/>
      <c r="AC521" s="1152"/>
      <c r="AD521" s="1153"/>
      <c r="AE521" s="1151"/>
      <c r="AF521" s="1151"/>
      <c r="AG521" s="1152"/>
    </row>
    <row r="522" spans="1:33" ht="19.5" thickBot="1">
      <c r="A522" s="136"/>
      <c r="B522" s="700"/>
      <c r="C522" s="701"/>
      <c r="D522" s="702"/>
      <c r="E522" s="715" t="s">
        <v>624</v>
      </c>
      <c r="F522" s="703" t="s">
        <v>79</v>
      </c>
      <c r="G522" s="716">
        <f>I522</f>
        <v>0</v>
      </c>
      <c r="H522" s="705" t="s">
        <v>35</v>
      </c>
      <c r="I522" s="717"/>
      <c r="J522" s="716">
        <f>L522</f>
        <v>0</v>
      </c>
      <c r="K522" s="705" t="s">
        <v>35</v>
      </c>
      <c r="L522" s="717"/>
      <c r="M522" s="716">
        <f>O522</f>
        <v>0</v>
      </c>
      <c r="N522" s="705" t="s">
        <v>35</v>
      </c>
      <c r="O522" s="717"/>
      <c r="P522" s="716">
        <f>R522</f>
        <v>0</v>
      </c>
      <c r="Q522" s="705" t="s">
        <v>35</v>
      </c>
      <c r="R522" s="717"/>
      <c r="S522" s="716">
        <f>U522</f>
        <v>0</v>
      </c>
      <c r="T522" s="705" t="s">
        <v>35</v>
      </c>
      <c r="U522" s="717"/>
      <c r="V522" s="1283" t="s">
        <v>35</v>
      </c>
      <c r="W522" s="1284" t="s">
        <v>35</v>
      </c>
      <c r="X522" s="1284" t="s">
        <v>35</v>
      </c>
      <c r="Y522" s="1285" t="s">
        <v>35</v>
      </c>
      <c r="Z522" s="1154">
        <f>J522-G522</f>
        <v>0</v>
      </c>
      <c r="AA522" s="1155">
        <f>M522-G522</f>
        <v>0</v>
      </c>
      <c r="AB522" s="1155">
        <f>P522-G522</f>
        <v>0</v>
      </c>
      <c r="AC522" s="1156">
        <f>S522-G522</f>
        <v>0</v>
      </c>
      <c r="AD522" s="1157">
        <f>IF(G522&gt;0,ROUND((J522/G522),3),0)</f>
        <v>0</v>
      </c>
      <c r="AE522" s="1158">
        <f>IF(G522&gt;0,ROUND((M522/G522),3),0)</f>
        <v>0</v>
      </c>
      <c r="AF522" s="1158">
        <f>IF(G522&gt;0,ROUND((P522/G522),3),0)</f>
        <v>0</v>
      </c>
      <c r="AG522" s="1159">
        <f>IF(G522&gt;0,ROUND((S522/G522),3),0)</f>
        <v>0</v>
      </c>
    </row>
    <row r="523" spans="1:33" ht="19.5" thickBot="1">
      <c r="A523" s="136"/>
      <c r="B523" s="700"/>
      <c r="C523" s="701"/>
      <c r="D523" s="702"/>
      <c r="E523" s="715" t="s">
        <v>625</v>
      </c>
      <c r="F523" s="703" t="s">
        <v>79</v>
      </c>
      <c r="G523" s="716">
        <f>SUM(G525:G533)</f>
        <v>0</v>
      </c>
      <c r="H523" s="705" t="s">
        <v>35</v>
      </c>
      <c r="I523" s="718">
        <f>SUM(I525:I533)</f>
        <v>0</v>
      </c>
      <c r="J523" s="716">
        <f>SUM(J525:J533)</f>
        <v>0</v>
      </c>
      <c r="K523" s="705" t="s">
        <v>35</v>
      </c>
      <c r="L523" s="718">
        <f>SUM(L525:L533)</f>
        <v>0</v>
      </c>
      <c r="M523" s="716">
        <f>SUM(M525:M533)</f>
        <v>0</v>
      </c>
      <c r="N523" s="705" t="s">
        <v>35</v>
      </c>
      <c r="O523" s="718">
        <f>SUM(O525:O533)</f>
        <v>0</v>
      </c>
      <c r="P523" s="716">
        <f>SUM(P525:P533)</f>
        <v>0</v>
      </c>
      <c r="Q523" s="705" t="s">
        <v>35</v>
      </c>
      <c r="R523" s="718">
        <f>SUM(R525:R533)</f>
        <v>0</v>
      </c>
      <c r="S523" s="716">
        <f>SUM(S525:S533)</f>
        <v>0</v>
      </c>
      <c r="T523" s="705" t="s">
        <v>35</v>
      </c>
      <c r="U523" s="718">
        <f>SUM(U525:U533)</f>
        <v>0</v>
      </c>
      <c r="V523" s="1286" t="s">
        <v>35</v>
      </c>
      <c r="W523" s="1287" t="s">
        <v>35</v>
      </c>
      <c r="X523" s="1287" t="s">
        <v>35</v>
      </c>
      <c r="Y523" s="1288" t="s">
        <v>35</v>
      </c>
      <c r="Z523" s="1144">
        <f>J523-G523</f>
        <v>0</v>
      </c>
      <c r="AA523" s="1145">
        <f>M523-G523</f>
        <v>0</v>
      </c>
      <c r="AB523" s="1145">
        <f>P523-G523</f>
        <v>0</v>
      </c>
      <c r="AC523" s="1146">
        <f>S523-G523</f>
        <v>0</v>
      </c>
      <c r="AD523" s="1147">
        <f>IF(G523&gt;0,ROUND((J523/G523),3),0)</f>
        <v>0</v>
      </c>
      <c r="AE523" s="1148">
        <f>IF(G523&gt;0,ROUND((M523/G523),3),0)</f>
        <v>0</v>
      </c>
      <c r="AF523" s="1148">
        <f>IF(G523&gt;0,ROUND((P523/G523),3),0)</f>
        <v>0</v>
      </c>
      <c r="AG523" s="1149">
        <f>IF(G523&gt;0,ROUND((S523/G523),3),0)</f>
        <v>0</v>
      </c>
    </row>
    <row r="524" spans="2:33" s="1" customFormat="1" ht="11.25">
      <c r="B524" s="719"/>
      <c r="C524" s="720"/>
      <c r="D524" s="721"/>
      <c r="E524" s="722" t="s">
        <v>99</v>
      </c>
      <c r="F524" s="723"/>
      <c r="G524" s="724"/>
      <c r="H524" s="725"/>
      <c r="I524" s="726"/>
      <c r="J524" s="724"/>
      <c r="K524" s="725"/>
      <c r="L524" s="726"/>
      <c r="M524" s="724"/>
      <c r="N524" s="725"/>
      <c r="O524" s="726"/>
      <c r="P524" s="724"/>
      <c r="Q524" s="725"/>
      <c r="R524" s="726"/>
      <c r="S524" s="724"/>
      <c r="T524" s="725"/>
      <c r="U524" s="726"/>
      <c r="V524" s="1289"/>
      <c r="W524" s="1290"/>
      <c r="X524" s="1290"/>
      <c r="Y524" s="1291"/>
      <c r="Z524" s="1160"/>
      <c r="AA524" s="1161"/>
      <c r="AB524" s="1161"/>
      <c r="AC524" s="1162"/>
      <c r="AD524" s="1163"/>
      <c r="AE524" s="1161"/>
      <c r="AF524" s="1161"/>
      <c r="AG524" s="1162"/>
    </row>
    <row r="525" spans="2:33" s="1" customFormat="1" ht="15">
      <c r="B525" s="727">
        <v>602100</v>
      </c>
      <c r="C525" s="720"/>
      <c r="D525" s="728"/>
      <c r="E525" s="729" t="s">
        <v>626</v>
      </c>
      <c r="F525" s="730" t="s">
        <v>79</v>
      </c>
      <c r="G525" s="731">
        <f aca="true" t="shared" si="151" ref="G525:G533">I525</f>
        <v>0</v>
      </c>
      <c r="H525" s="77" t="s">
        <v>35</v>
      </c>
      <c r="I525" s="732"/>
      <c r="J525" s="731">
        <f aca="true" t="shared" si="152" ref="J525:J533">L525</f>
        <v>0</v>
      </c>
      <c r="K525" s="77" t="s">
        <v>35</v>
      </c>
      <c r="L525" s="732"/>
      <c r="M525" s="731">
        <f aca="true" t="shared" si="153" ref="M525:M533">O525</f>
        <v>0</v>
      </c>
      <c r="N525" s="77" t="s">
        <v>35</v>
      </c>
      <c r="O525" s="732"/>
      <c r="P525" s="731">
        <f aca="true" t="shared" si="154" ref="P525:P533">R525</f>
        <v>0</v>
      </c>
      <c r="Q525" s="77" t="s">
        <v>35</v>
      </c>
      <c r="R525" s="732"/>
      <c r="S525" s="731">
        <f aca="true" t="shared" si="155" ref="S525:S533">U525</f>
        <v>0</v>
      </c>
      <c r="T525" s="77" t="s">
        <v>35</v>
      </c>
      <c r="U525" s="732"/>
      <c r="V525" s="1283" t="s">
        <v>35</v>
      </c>
      <c r="W525" s="1284" t="s">
        <v>35</v>
      </c>
      <c r="X525" s="1284" t="s">
        <v>35</v>
      </c>
      <c r="Y525" s="1285" t="s">
        <v>35</v>
      </c>
      <c r="Z525" s="1154">
        <f aca="true" t="shared" si="156" ref="Z525:Z534">J525-G525</f>
        <v>0</v>
      </c>
      <c r="AA525" s="1155">
        <f aca="true" t="shared" si="157" ref="AA525:AA544">M525-G525</f>
        <v>0</v>
      </c>
      <c r="AB525" s="1155">
        <f aca="true" t="shared" si="158" ref="AB525:AB544">P525-G525</f>
        <v>0</v>
      </c>
      <c r="AC525" s="1156">
        <f aca="true" t="shared" si="159" ref="AC525:AC544">S525-G525</f>
        <v>0</v>
      </c>
      <c r="AD525" s="1157">
        <f aca="true" t="shared" si="160" ref="AD525:AD544">IF(G525&gt;0,ROUND((J525/G525),3),0)</f>
        <v>0</v>
      </c>
      <c r="AE525" s="1158">
        <f aca="true" t="shared" si="161" ref="AE525:AE544">IF(G525&gt;0,ROUND((M525/G525),3),0)</f>
        <v>0</v>
      </c>
      <c r="AF525" s="1158">
        <f aca="true" t="shared" si="162" ref="AF525:AF544">IF(G525&gt;0,ROUND((P525/G525),3),0)</f>
        <v>0</v>
      </c>
      <c r="AG525" s="1159">
        <f aca="true" t="shared" si="163" ref="AG525:AG544">IF(G525&gt;0,ROUND((S525/G525),3),0)</f>
        <v>0</v>
      </c>
    </row>
    <row r="526" spans="2:33" ht="24">
      <c r="B526" s="733">
        <v>25010100</v>
      </c>
      <c r="C526" s="734"/>
      <c r="D526" s="735"/>
      <c r="E526" s="729" t="s">
        <v>627</v>
      </c>
      <c r="F526" s="730" t="s">
        <v>79</v>
      </c>
      <c r="G526" s="731">
        <f t="shared" si="151"/>
        <v>0</v>
      </c>
      <c r="H526" s="77" t="s">
        <v>35</v>
      </c>
      <c r="I526" s="732"/>
      <c r="J526" s="731">
        <f t="shared" si="152"/>
        <v>0</v>
      </c>
      <c r="K526" s="77" t="s">
        <v>35</v>
      </c>
      <c r="L526" s="732"/>
      <c r="M526" s="731">
        <f t="shared" si="153"/>
        <v>0</v>
      </c>
      <c r="N526" s="77" t="s">
        <v>35</v>
      </c>
      <c r="O526" s="732"/>
      <c r="P526" s="731">
        <f t="shared" si="154"/>
        <v>0</v>
      </c>
      <c r="Q526" s="77" t="s">
        <v>35</v>
      </c>
      <c r="R526" s="732"/>
      <c r="S526" s="731">
        <f t="shared" si="155"/>
        <v>0</v>
      </c>
      <c r="T526" s="77" t="s">
        <v>35</v>
      </c>
      <c r="U526" s="732"/>
      <c r="V526" s="1292" t="s">
        <v>35</v>
      </c>
      <c r="W526" s="1293" t="s">
        <v>35</v>
      </c>
      <c r="X526" s="1293" t="s">
        <v>35</v>
      </c>
      <c r="Y526" s="1294" t="s">
        <v>35</v>
      </c>
      <c r="Z526" s="1164">
        <f t="shared" si="156"/>
        <v>0</v>
      </c>
      <c r="AA526" s="1165">
        <f t="shared" si="157"/>
        <v>0</v>
      </c>
      <c r="AB526" s="1165">
        <f t="shared" si="158"/>
        <v>0</v>
      </c>
      <c r="AC526" s="1166">
        <f t="shared" si="159"/>
        <v>0</v>
      </c>
      <c r="AD526" s="1167">
        <f t="shared" si="160"/>
        <v>0</v>
      </c>
      <c r="AE526" s="1168">
        <f t="shared" si="161"/>
        <v>0</v>
      </c>
      <c r="AF526" s="1168">
        <f t="shared" si="162"/>
        <v>0</v>
      </c>
      <c r="AG526" s="1169">
        <f t="shared" si="163"/>
        <v>0</v>
      </c>
    </row>
    <row r="527" spans="2:33" ht="24">
      <c r="B527" s="733">
        <v>25010200</v>
      </c>
      <c r="C527" s="734"/>
      <c r="D527" s="735"/>
      <c r="E527" s="729" t="s">
        <v>628</v>
      </c>
      <c r="F527" s="730" t="s">
        <v>79</v>
      </c>
      <c r="G527" s="731">
        <f t="shared" si="151"/>
        <v>0</v>
      </c>
      <c r="H527" s="77" t="s">
        <v>35</v>
      </c>
      <c r="I527" s="732"/>
      <c r="J527" s="731">
        <f t="shared" si="152"/>
        <v>0</v>
      </c>
      <c r="K527" s="77" t="s">
        <v>35</v>
      </c>
      <c r="L527" s="732"/>
      <c r="M527" s="731">
        <f t="shared" si="153"/>
        <v>0</v>
      </c>
      <c r="N527" s="77" t="s">
        <v>35</v>
      </c>
      <c r="O527" s="732"/>
      <c r="P527" s="731">
        <f t="shared" si="154"/>
        <v>0</v>
      </c>
      <c r="Q527" s="77" t="s">
        <v>35</v>
      </c>
      <c r="R527" s="732"/>
      <c r="S527" s="731">
        <f t="shared" si="155"/>
        <v>0</v>
      </c>
      <c r="T527" s="77" t="s">
        <v>35</v>
      </c>
      <c r="U527" s="732"/>
      <c r="V527" s="1292" t="s">
        <v>35</v>
      </c>
      <c r="W527" s="1293" t="s">
        <v>35</v>
      </c>
      <c r="X527" s="1293" t="s">
        <v>35</v>
      </c>
      <c r="Y527" s="1294" t="s">
        <v>35</v>
      </c>
      <c r="Z527" s="1164">
        <f t="shared" si="156"/>
        <v>0</v>
      </c>
      <c r="AA527" s="1165">
        <f t="shared" si="157"/>
        <v>0</v>
      </c>
      <c r="AB527" s="1165">
        <f t="shared" si="158"/>
        <v>0</v>
      </c>
      <c r="AC527" s="1166">
        <f t="shared" si="159"/>
        <v>0</v>
      </c>
      <c r="AD527" s="1167">
        <f t="shared" si="160"/>
        <v>0</v>
      </c>
      <c r="AE527" s="1168">
        <f t="shared" si="161"/>
        <v>0</v>
      </c>
      <c r="AF527" s="1168">
        <f t="shared" si="162"/>
        <v>0</v>
      </c>
      <c r="AG527" s="1169">
        <f t="shared" si="163"/>
        <v>0</v>
      </c>
    </row>
    <row r="528" spans="2:33" ht="15">
      <c r="B528" s="733">
        <v>25010300</v>
      </c>
      <c r="C528" s="734"/>
      <c r="D528" s="735"/>
      <c r="E528" s="729" t="s">
        <v>629</v>
      </c>
      <c r="F528" s="730" t="s">
        <v>79</v>
      </c>
      <c r="G528" s="731">
        <f t="shared" si="151"/>
        <v>0</v>
      </c>
      <c r="H528" s="77" t="s">
        <v>35</v>
      </c>
      <c r="I528" s="732"/>
      <c r="J528" s="731">
        <f t="shared" si="152"/>
        <v>0</v>
      </c>
      <c r="K528" s="77" t="s">
        <v>35</v>
      </c>
      <c r="L528" s="732"/>
      <c r="M528" s="731">
        <f t="shared" si="153"/>
        <v>0</v>
      </c>
      <c r="N528" s="77" t="s">
        <v>35</v>
      </c>
      <c r="O528" s="732"/>
      <c r="P528" s="731">
        <f t="shared" si="154"/>
        <v>0</v>
      </c>
      <c r="Q528" s="77" t="s">
        <v>35</v>
      </c>
      <c r="R528" s="732"/>
      <c r="S528" s="731">
        <f t="shared" si="155"/>
        <v>0</v>
      </c>
      <c r="T528" s="77" t="s">
        <v>35</v>
      </c>
      <c r="U528" s="732"/>
      <c r="V528" s="1292" t="s">
        <v>35</v>
      </c>
      <c r="W528" s="1293" t="s">
        <v>35</v>
      </c>
      <c r="X528" s="1293" t="s">
        <v>35</v>
      </c>
      <c r="Y528" s="1294" t="s">
        <v>35</v>
      </c>
      <c r="Z528" s="1164">
        <f t="shared" si="156"/>
        <v>0</v>
      </c>
      <c r="AA528" s="1165">
        <f t="shared" si="157"/>
        <v>0</v>
      </c>
      <c r="AB528" s="1165">
        <f t="shared" si="158"/>
        <v>0</v>
      </c>
      <c r="AC528" s="1166">
        <f t="shared" si="159"/>
        <v>0</v>
      </c>
      <c r="AD528" s="1167">
        <f t="shared" si="160"/>
        <v>0</v>
      </c>
      <c r="AE528" s="1168">
        <f t="shared" si="161"/>
        <v>0</v>
      </c>
      <c r="AF528" s="1168">
        <f t="shared" si="162"/>
        <v>0</v>
      </c>
      <c r="AG528" s="1169">
        <f t="shared" si="163"/>
        <v>0</v>
      </c>
    </row>
    <row r="529" spans="2:33" ht="15">
      <c r="B529" s="733">
        <v>25010400</v>
      </c>
      <c r="C529" s="734"/>
      <c r="D529" s="735"/>
      <c r="E529" s="729" t="s">
        <v>630</v>
      </c>
      <c r="F529" s="730" t="s">
        <v>79</v>
      </c>
      <c r="G529" s="731">
        <f t="shared" si="151"/>
        <v>0</v>
      </c>
      <c r="H529" s="77" t="s">
        <v>35</v>
      </c>
      <c r="I529" s="732"/>
      <c r="J529" s="731">
        <f t="shared" si="152"/>
        <v>0</v>
      </c>
      <c r="K529" s="77" t="s">
        <v>35</v>
      </c>
      <c r="L529" s="732"/>
      <c r="M529" s="731">
        <f t="shared" si="153"/>
        <v>0</v>
      </c>
      <c r="N529" s="77" t="s">
        <v>35</v>
      </c>
      <c r="O529" s="732"/>
      <c r="P529" s="731">
        <f t="shared" si="154"/>
        <v>0</v>
      </c>
      <c r="Q529" s="77" t="s">
        <v>35</v>
      </c>
      <c r="R529" s="732"/>
      <c r="S529" s="731">
        <f t="shared" si="155"/>
        <v>0</v>
      </c>
      <c r="T529" s="77" t="s">
        <v>35</v>
      </c>
      <c r="U529" s="732"/>
      <c r="V529" s="1292" t="s">
        <v>35</v>
      </c>
      <c r="W529" s="1293" t="s">
        <v>35</v>
      </c>
      <c r="X529" s="1293" t="s">
        <v>35</v>
      </c>
      <c r="Y529" s="1294" t="s">
        <v>35</v>
      </c>
      <c r="Z529" s="1164">
        <f t="shared" si="156"/>
        <v>0</v>
      </c>
      <c r="AA529" s="1165">
        <f t="shared" si="157"/>
        <v>0</v>
      </c>
      <c r="AB529" s="1165">
        <f t="shared" si="158"/>
        <v>0</v>
      </c>
      <c r="AC529" s="1166">
        <f t="shared" si="159"/>
        <v>0</v>
      </c>
      <c r="AD529" s="1167">
        <f t="shared" si="160"/>
        <v>0</v>
      </c>
      <c r="AE529" s="1168">
        <f t="shared" si="161"/>
        <v>0</v>
      </c>
      <c r="AF529" s="1168">
        <f t="shared" si="162"/>
        <v>0</v>
      </c>
      <c r="AG529" s="1169">
        <f t="shared" si="163"/>
        <v>0</v>
      </c>
    </row>
    <row r="530" spans="2:33" ht="15">
      <c r="B530" s="733">
        <v>25020100</v>
      </c>
      <c r="C530" s="734"/>
      <c r="D530" s="735"/>
      <c r="E530" s="729" t="s">
        <v>631</v>
      </c>
      <c r="F530" s="730" t="s">
        <v>79</v>
      </c>
      <c r="G530" s="731">
        <f t="shared" si="151"/>
        <v>0</v>
      </c>
      <c r="H530" s="77" t="s">
        <v>35</v>
      </c>
      <c r="I530" s="732"/>
      <c r="J530" s="731">
        <f t="shared" si="152"/>
        <v>0</v>
      </c>
      <c r="K530" s="77" t="s">
        <v>35</v>
      </c>
      <c r="L530" s="732"/>
      <c r="M530" s="731">
        <f t="shared" si="153"/>
        <v>0</v>
      </c>
      <c r="N530" s="77" t="s">
        <v>35</v>
      </c>
      <c r="O530" s="732"/>
      <c r="P530" s="731">
        <f t="shared" si="154"/>
        <v>0</v>
      </c>
      <c r="Q530" s="77" t="s">
        <v>35</v>
      </c>
      <c r="R530" s="732"/>
      <c r="S530" s="731">
        <f t="shared" si="155"/>
        <v>0</v>
      </c>
      <c r="T530" s="77" t="s">
        <v>35</v>
      </c>
      <c r="U530" s="732"/>
      <c r="V530" s="1292" t="s">
        <v>35</v>
      </c>
      <c r="W530" s="1293" t="s">
        <v>35</v>
      </c>
      <c r="X530" s="1293" t="s">
        <v>35</v>
      </c>
      <c r="Y530" s="1294" t="s">
        <v>35</v>
      </c>
      <c r="Z530" s="1164">
        <f t="shared" si="156"/>
        <v>0</v>
      </c>
      <c r="AA530" s="1165">
        <f t="shared" si="157"/>
        <v>0</v>
      </c>
      <c r="AB530" s="1165">
        <f t="shared" si="158"/>
        <v>0</v>
      </c>
      <c r="AC530" s="1166">
        <f t="shared" si="159"/>
        <v>0</v>
      </c>
      <c r="AD530" s="1167">
        <f t="shared" si="160"/>
        <v>0</v>
      </c>
      <c r="AE530" s="1168">
        <f t="shared" si="161"/>
        <v>0</v>
      </c>
      <c r="AF530" s="1168">
        <f t="shared" si="162"/>
        <v>0</v>
      </c>
      <c r="AG530" s="1169">
        <f t="shared" si="163"/>
        <v>0</v>
      </c>
    </row>
    <row r="531" spans="2:33" ht="72">
      <c r="B531" s="736">
        <v>25020200</v>
      </c>
      <c r="C531" s="737"/>
      <c r="D531" s="738"/>
      <c r="E531" s="739" t="s">
        <v>632</v>
      </c>
      <c r="F531" s="740"/>
      <c r="G531" s="731">
        <f t="shared" si="151"/>
        <v>0</v>
      </c>
      <c r="H531" s="77" t="s">
        <v>35</v>
      </c>
      <c r="I531" s="732"/>
      <c r="J531" s="731">
        <f t="shared" si="152"/>
        <v>0</v>
      </c>
      <c r="K531" s="77" t="s">
        <v>35</v>
      </c>
      <c r="L531" s="732"/>
      <c r="M531" s="731">
        <f t="shared" si="153"/>
        <v>0</v>
      </c>
      <c r="N531" s="77" t="s">
        <v>35</v>
      </c>
      <c r="O531" s="732"/>
      <c r="P531" s="731">
        <f t="shared" si="154"/>
        <v>0</v>
      </c>
      <c r="Q531" s="77" t="s">
        <v>35</v>
      </c>
      <c r="R531" s="732"/>
      <c r="S531" s="731">
        <f t="shared" si="155"/>
        <v>0</v>
      </c>
      <c r="T531" s="77" t="s">
        <v>35</v>
      </c>
      <c r="U531" s="732"/>
      <c r="V531" s="1292" t="s">
        <v>35</v>
      </c>
      <c r="W531" s="1293" t="s">
        <v>35</v>
      </c>
      <c r="X531" s="1293" t="s">
        <v>35</v>
      </c>
      <c r="Y531" s="1294" t="s">
        <v>35</v>
      </c>
      <c r="Z531" s="1164">
        <f t="shared" si="156"/>
        <v>0</v>
      </c>
      <c r="AA531" s="1165">
        <f t="shared" si="157"/>
        <v>0</v>
      </c>
      <c r="AB531" s="1165">
        <f t="shared" si="158"/>
        <v>0</v>
      </c>
      <c r="AC531" s="1166">
        <f t="shared" si="159"/>
        <v>0</v>
      </c>
      <c r="AD531" s="1167">
        <f t="shared" si="160"/>
        <v>0</v>
      </c>
      <c r="AE531" s="1168">
        <f t="shared" si="161"/>
        <v>0</v>
      </c>
      <c r="AF531" s="1168">
        <f t="shared" si="162"/>
        <v>0</v>
      </c>
      <c r="AG531" s="1169">
        <f t="shared" si="163"/>
        <v>0</v>
      </c>
    </row>
    <row r="532" spans="2:33" ht="24" customHeight="1">
      <c r="B532" s="736">
        <v>41032400</v>
      </c>
      <c r="C532" s="737"/>
      <c r="D532" s="738"/>
      <c r="E532" s="741" t="s">
        <v>633</v>
      </c>
      <c r="F532" s="740" t="s">
        <v>79</v>
      </c>
      <c r="G532" s="742">
        <f t="shared" si="151"/>
        <v>0</v>
      </c>
      <c r="H532" s="101" t="s">
        <v>35</v>
      </c>
      <c r="I532" s="743"/>
      <c r="J532" s="742">
        <f t="shared" si="152"/>
        <v>0</v>
      </c>
      <c r="K532" s="101" t="s">
        <v>35</v>
      </c>
      <c r="L532" s="743"/>
      <c r="M532" s="742">
        <f t="shared" si="153"/>
        <v>0</v>
      </c>
      <c r="N532" s="101" t="s">
        <v>35</v>
      </c>
      <c r="O532" s="743"/>
      <c r="P532" s="742">
        <f t="shared" si="154"/>
        <v>0</v>
      </c>
      <c r="Q532" s="101" t="s">
        <v>35</v>
      </c>
      <c r="R532" s="743"/>
      <c r="S532" s="742">
        <f t="shared" si="155"/>
        <v>0</v>
      </c>
      <c r="T532" s="101" t="s">
        <v>35</v>
      </c>
      <c r="U532" s="743"/>
      <c r="V532" s="1292" t="s">
        <v>35</v>
      </c>
      <c r="W532" s="1293" t="s">
        <v>35</v>
      </c>
      <c r="X532" s="1293" t="s">
        <v>35</v>
      </c>
      <c r="Y532" s="1294" t="s">
        <v>35</v>
      </c>
      <c r="Z532" s="1164">
        <f t="shared" si="156"/>
        <v>0</v>
      </c>
      <c r="AA532" s="1165">
        <f t="shared" si="157"/>
        <v>0</v>
      </c>
      <c r="AB532" s="1165">
        <f t="shared" si="158"/>
        <v>0</v>
      </c>
      <c r="AC532" s="1166">
        <f t="shared" si="159"/>
        <v>0</v>
      </c>
      <c r="AD532" s="1167">
        <f t="shared" si="160"/>
        <v>0</v>
      </c>
      <c r="AE532" s="1168">
        <f t="shared" si="161"/>
        <v>0</v>
      </c>
      <c r="AF532" s="1168">
        <f t="shared" si="162"/>
        <v>0</v>
      </c>
      <c r="AG532" s="1169">
        <f t="shared" si="163"/>
        <v>0</v>
      </c>
    </row>
    <row r="533" spans="2:33" ht="24.75" thickBot="1">
      <c r="B533" s="744"/>
      <c r="C533" s="734"/>
      <c r="D533" s="735"/>
      <c r="E533" s="729" t="s">
        <v>634</v>
      </c>
      <c r="F533" s="740" t="s">
        <v>79</v>
      </c>
      <c r="G533" s="742">
        <f t="shared" si="151"/>
        <v>0</v>
      </c>
      <c r="H533" s="101" t="s">
        <v>35</v>
      </c>
      <c r="I533" s="732"/>
      <c r="J533" s="742">
        <f t="shared" si="152"/>
        <v>0</v>
      </c>
      <c r="K533" s="101" t="s">
        <v>35</v>
      </c>
      <c r="L533" s="732"/>
      <c r="M533" s="742">
        <f t="shared" si="153"/>
        <v>0</v>
      </c>
      <c r="N533" s="101" t="s">
        <v>35</v>
      </c>
      <c r="O533" s="732"/>
      <c r="P533" s="742">
        <f t="shared" si="154"/>
        <v>0</v>
      </c>
      <c r="Q533" s="101" t="s">
        <v>35</v>
      </c>
      <c r="R533" s="732"/>
      <c r="S533" s="742">
        <f t="shared" si="155"/>
        <v>0</v>
      </c>
      <c r="T533" s="101" t="s">
        <v>35</v>
      </c>
      <c r="U533" s="732"/>
      <c r="V533" s="1295" t="s">
        <v>35</v>
      </c>
      <c r="W533" s="1296" t="s">
        <v>35</v>
      </c>
      <c r="X533" s="1296" t="s">
        <v>35</v>
      </c>
      <c r="Y533" s="1297" t="s">
        <v>35</v>
      </c>
      <c r="Z533" s="1170">
        <f t="shared" si="156"/>
        <v>0</v>
      </c>
      <c r="AA533" s="1171">
        <f t="shared" si="157"/>
        <v>0</v>
      </c>
      <c r="AB533" s="1171">
        <f t="shared" si="158"/>
        <v>0</v>
      </c>
      <c r="AC533" s="1172">
        <f t="shared" si="159"/>
        <v>0</v>
      </c>
      <c r="AD533" s="1173">
        <f t="shared" si="160"/>
        <v>0</v>
      </c>
      <c r="AE533" s="1174">
        <f t="shared" si="161"/>
        <v>0</v>
      </c>
      <c r="AF533" s="1174">
        <f t="shared" si="162"/>
        <v>0</v>
      </c>
      <c r="AG533" s="1175">
        <f t="shared" si="163"/>
        <v>0</v>
      </c>
    </row>
    <row r="534" spans="2:33" ht="26.25" thickBot="1">
      <c r="B534" s="700"/>
      <c r="C534" s="745"/>
      <c r="D534" s="702"/>
      <c r="E534" s="746" t="s">
        <v>635</v>
      </c>
      <c r="F534" s="747" t="s">
        <v>79</v>
      </c>
      <c r="G534" s="748">
        <f>SUM(G535:G544)</f>
        <v>0</v>
      </c>
      <c r="H534" s="705" t="s">
        <v>35</v>
      </c>
      <c r="I534" s="749">
        <f>SUM(I535:I544)</f>
        <v>0</v>
      </c>
      <c r="J534" s="748">
        <f>SUM(J535:J544)</f>
        <v>0</v>
      </c>
      <c r="K534" s="705" t="s">
        <v>35</v>
      </c>
      <c r="L534" s="749">
        <f>SUM(L535:L544)</f>
        <v>0</v>
      </c>
      <c r="M534" s="748">
        <f>SUM(M535:M544)</f>
        <v>0</v>
      </c>
      <c r="N534" s="705" t="s">
        <v>35</v>
      </c>
      <c r="O534" s="749">
        <f>SUM(O535:O544)</f>
        <v>0</v>
      </c>
      <c r="P534" s="748">
        <f>SUM(P535:P544)</f>
        <v>0</v>
      </c>
      <c r="Q534" s="705" t="s">
        <v>35</v>
      </c>
      <c r="R534" s="749">
        <f>SUM(R535:R544)</f>
        <v>0</v>
      </c>
      <c r="S534" s="748">
        <f>SUM(S535:S544)</f>
        <v>0</v>
      </c>
      <c r="T534" s="705" t="s">
        <v>35</v>
      </c>
      <c r="U534" s="749">
        <f>SUM(U535:U544)</f>
        <v>0</v>
      </c>
      <c r="V534" s="1298" t="s">
        <v>35</v>
      </c>
      <c r="W534" s="1299" t="s">
        <v>35</v>
      </c>
      <c r="X534" s="1299" t="s">
        <v>35</v>
      </c>
      <c r="Y534" s="1300" t="s">
        <v>35</v>
      </c>
      <c r="Z534" s="1176">
        <f t="shared" si="156"/>
        <v>0</v>
      </c>
      <c r="AA534" s="1177">
        <f t="shared" si="157"/>
        <v>0</v>
      </c>
      <c r="AB534" s="1177">
        <f t="shared" si="158"/>
        <v>0</v>
      </c>
      <c r="AC534" s="1178">
        <f t="shared" si="159"/>
        <v>0</v>
      </c>
      <c r="AD534" s="1179">
        <f t="shared" si="160"/>
        <v>0</v>
      </c>
      <c r="AE534" s="1180">
        <f t="shared" si="161"/>
        <v>0</v>
      </c>
      <c r="AF534" s="1180">
        <f t="shared" si="162"/>
        <v>0</v>
      </c>
      <c r="AG534" s="1181">
        <f t="shared" si="163"/>
        <v>0</v>
      </c>
    </row>
    <row r="535" spans="1:33" ht="15.75">
      <c r="A535" s="57"/>
      <c r="B535" s="750"/>
      <c r="C535" s="751" t="s">
        <v>636</v>
      </c>
      <c r="D535" s="752"/>
      <c r="E535" s="753" t="s">
        <v>115</v>
      </c>
      <c r="F535" s="754" t="s">
        <v>79</v>
      </c>
      <c r="G535" s="755">
        <f aca="true" t="shared" si="164" ref="G535:G543">I535</f>
        <v>0</v>
      </c>
      <c r="H535" s="66" t="s">
        <v>35</v>
      </c>
      <c r="I535" s="756"/>
      <c r="J535" s="755">
        <f aca="true" t="shared" si="165" ref="J535:J543">L535</f>
        <v>0</v>
      </c>
      <c r="K535" s="66" t="s">
        <v>35</v>
      </c>
      <c r="L535" s="756"/>
      <c r="M535" s="755">
        <f aca="true" t="shared" si="166" ref="M535:M543">O535</f>
        <v>0</v>
      </c>
      <c r="N535" s="66" t="s">
        <v>35</v>
      </c>
      <c r="O535" s="756"/>
      <c r="P535" s="755">
        <f aca="true" t="shared" si="167" ref="P535:P543">R535</f>
        <v>0</v>
      </c>
      <c r="Q535" s="66" t="s">
        <v>35</v>
      </c>
      <c r="R535" s="756"/>
      <c r="S535" s="755">
        <f aca="true" t="shared" si="168" ref="S535:S543">U535</f>
        <v>0</v>
      </c>
      <c r="T535" s="66" t="s">
        <v>35</v>
      </c>
      <c r="U535" s="756"/>
      <c r="V535" s="1283" t="s">
        <v>35</v>
      </c>
      <c r="W535" s="1284" t="s">
        <v>35</v>
      </c>
      <c r="X535" s="1284" t="s">
        <v>35</v>
      </c>
      <c r="Y535" s="1285" t="s">
        <v>35</v>
      </c>
      <c r="Z535" s="1154">
        <f>J535-G535</f>
        <v>0</v>
      </c>
      <c r="AA535" s="1155">
        <f t="shared" si="157"/>
        <v>0</v>
      </c>
      <c r="AB535" s="1155">
        <f t="shared" si="158"/>
        <v>0</v>
      </c>
      <c r="AC535" s="1156">
        <f t="shared" si="159"/>
        <v>0</v>
      </c>
      <c r="AD535" s="1157">
        <f t="shared" si="160"/>
        <v>0</v>
      </c>
      <c r="AE535" s="1158">
        <f t="shared" si="161"/>
        <v>0</v>
      </c>
      <c r="AF535" s="1158">
        <f t="shared" si="162"/>
        <v>0</v>
      </c>
      <c r="AG535" s="1159">
        <f t="shared" si="163"/>
        <v>0</v>
      </c>
    </row>
    <row r="536" spans="1:33" ht="15.75">
      <c r="A536" s="57"/>
      <c r="B536" s="757"/>
      <c r="C536" s="758" t="s">
        <v>251</v>
      </c>
      <c r="D536" s="735"/>
      <c r="E536" s="759" t="s">
        <v>252</v>
      </c>
      <c r="F536" s="760" t="s">
        <v>79</v>
      </c>
      <c r="G536" s="761">
        <f t="shared" si="164"/>
        <v>0</v>
      </c>
      <c r="H536" s="77" t="s">
        <v>35</v>
      </c>
      <c r="I536" s="762"/>
      <c r="J536" s="761">
        <f t="shared" si="165"/>
        <v>0</v>
      </c>
      <c r="K536" s="77" t="s">
        <v>35</v>
      </c>
      <c r="L536" s="762"/>
      <c r="M536" s="761">
        <f t="shared" si="166"/>
        <v>0</v>
      </c>
      <c r="N536" s="77" t="s">
        <v>35</v>
      </c>
      <c r="O536" s="762"/>
      <c r="P536" s="761">
        <f t="shared" si="167"/>
        <v>0</v>
      </c>
      <c r="Q536" s="77" t="s">
        <v>35</v>
      </c>
      <c r="R536" s="762"/>
      <c r="S536" s="761">
        <f t="shared" si="168"/>
        <v>0</v>
      </c>
      <c r="T536" s="77" t="s">
        <v>35</v>
      </c>
      <c r="U536" s="762"/>
      <c r="V536" s="1292" t="s">
        <v>35</v>
      </c>
      <c r="W536" s="1293" t="s">
        <v>35</v>
      </c>
      <c r="X536" s="1293" t="s">
        <v>35</v>
      </c>
      <c r="Y536" s="1294" t="s">
        <v>35</v>
      </c>
      <c r="Z536" s="1164">
        <f aca="true" t="shared" si="169" ref="Z536:Z544">J536-G536</f>
        <v>0</v>
      </c>
      <c r="AA536" s="1165">
        <f t="shared" si="157"/>
        <v>0</v>
      </c>
      <c r="AB536" s="1165">
        <f t="shared" si="158"/>
        <v>0</v>
      </c>
      <c r="AC536" s="1166">
        <f t="shared" si="159"/>
        <v>0</v>
      </c>
      <c r="AD536" s="1167">
        <f t="shared" si="160"/>
        <v>0</v>
      </c>
      <c r="AE536" s="1168">
        <f t="shared" si="161"/>
        <v>0</v>
      </c>
      <c r="AF536" s="1168">
        <f t="shared" si="162"/>
        <v>0</v>
      </c>
      <c r="AG536" s="1169">
        <f t="shared" si="163"/>
        <v>0</v>
      </c>
    </row>
    <row r="537" spans="1:33" ht="15.75">
      <c r="A537" s="57"/>
      <c r="B537" s="757"/>
      <c r="C537" s="758" t="s">
        <v>394</v>
      </c>
      <c r="D537" s="735"/>
      <c r="E537" s="759" t="s">
        <v>395</v>
      </c>
      <c r="F537" s="760" t="s">
        <v>79</v>
      </c>
      <c r="G537" s="761">
        <f t="shared" si="164"/>
        <v>0</v>
      </c>
      <c r="H537" s="77" t="s">
        <v>35</v>
      </c>
      <c r="I537" s="762"/>
      <c r="J537" s="761">
        <f t="shared" si="165"/>
        <v>0</v>
      </c>
      <c r="K537" s="77" t="s">
        <v>35</v>
      </c>
      <c r="L537" s="762"/>
      <c r="M537" s="761">
        <f t="shared" si="166"/>
        <v>0</v>
      </c>
      <c r="N537" s="77" t="s">
        <v>35</v>
      </c>
      <c r="O537" s="762"/>
      <c r="P537" s="761">
        <f t="shared" si="167"/>
        <v>0</v>
      </c>
      <c r="Q537" s="77" t="s">
        <v>35</v>
      </c>
      <c r="R537" s="762"/>
      <c r="S537" s="761">
        <f t="shared" si="168"/>
        <v>0</v>
      </c>
      <c r="T537" s="77" t="s">
        <v>35</v>
      </c>
      <c r="U537" s="762"/>
      <c r="V537" s="1292" t="s">
        <v>35</v>
      </c>
      <c r="W537" s="1293" t="s">
        <v>35</v>
      </c>
      <c r="X537" s="1293" t="s">
        <v>35</v>
      </c>
      <c r="Y537" s="1294" t="s">
        <v>35</v>
      </c>
      <c r="Z537" s="1164">
        <f t="shared" si="169"/>
        <v>0</v>
      </c>
      <c r="AA537" s="1165">
        <f t="shared" si="157"/>
        <v>0</v>
      </c>
      <c r="AB537" s="1165">
        <f t="shared" si="158"/>
        <v>0</v>
      </c>
      <c r="AC537" s="1166">
        <f t="shared" si="159"/>
        <v>0</v>
      </c>
      <c r="AD537" s="1167">
        <f t="shared" si="160"/>
        <v>0</v>
      </c>
      <c r="AE537" s="1168">
        <f t="shared" si="161"/>
        <v>0</v>
      </c>
      <c r="AF537" s="1168">
        <f t="shared" si="162"/>
        <v>0</v>
      </c>
      <c r="AG537" s="1169">
        <f t="shared" si="163"/>
        <v>0</v>
      </c>
    </row>
    <row r="538" spans="1:33" ht="15.75">
      <c r="A538" s="57"/>
      <c r="B538" s="757"/>
      <c r="C538" s="758" t="s">
        <v>408</v>
      </c>
      <c r="D538" s="735"/>
      <c r="E538" s="759" t="s">
        <v>409</v>
      </c>
      <c r="F538" s="760" t="s">
        <v>79</v>
      </c>
      <c r="G538" s="761">
        <f t="shared" si="164"/>
        <v>0</v>
      </c>
      <c r="H538" s="77" t="s">
        <v>35</v>
      </c>
      <c r="I538" s="762"/>
      <c r="J538" s="761">
        <f t="shared" si="165"/>
        <v>0</v>
      </c>
      <c r="K538" s="77" t="s">
        <v>35</v>
      </c>
      <c r="L538" s="762"/>
      <c r="M538" s="761">
        <f t="shared" si="166"/>
        <v>0</v>
      </c>
      <c r="N538" s="77" t="s">
        <v>35</v>
      </c>
      <c r="O538" s="762"/>
      <c r="P538" s="761">
        <f t="shared" si="167"/>
        <v>0</v>
      </c>
      <c r="Q538" s="77" t="s">
        <v>35</v>
      </c>
      <c r="R538" s="762"/>
      <c r="S538" s="761">
        <f t="shared" si="168"/>
        <v>0</v>
      </c>
      <c r="T538" s="77" t="s">
        <v>35</v>
      </c>
      <c r="U538" s="762"/>
      <c r="V538" s="1292" t="s">
        <v>35</v>
      </c>
      <c r="W538" s="1293" t="s">
        <v>35</v>
      </c>
      <c r="X538" s="1293" t="s">
        <v>35</v>
      </c>
      <c r="Y538" s="1294" t="s">
        <v>35</v>
      </c>
      <c r="Z538" s="1164">
        <f t="shared" si="169"/>
        <v>0</v>
      </c>
      <c r="AA538" s="1165">
        <f t="shared" si="157"/>
        <v>0</v>
      </c>
      <c r="AB538" s="1165">
        <f t="shared" si="158"/>
        <v>0</v>
      </c>
      <c r="AC538" s="1166">
        <f t="shared" si="159"/>
        <v>0</v>
      </c>
      <c r="AD538" s="1167">
        <f t="shared" si="160"/>
        <v>0</v>
      </c>
      <c r="AE538" s="1168">
        <f t="shared" si="161"/>
        <v>0</v>
      </c>
      <c r="AF538" s="1168">
        <f t="shared" si="162"/>
        <v>0</v>
      </c>
      <c r="AG538" s="1169">
        <f t="shared" si="163"/>
        <v>0</v>
      </c>
    </row>
    <row r="539" spans="1:33" ht="15.75">
      <c r="A539" s="57"/>
      <c r="B539" s="757"/>
      <c r="C539" s="758" t="s">
        <v>476</v>
      </c>
      <c r="D539" s="735"/>
      <c r="E539" s="759" t="s">
        <v>477</v>
      </c>
      <c r="F539" s="760" t="s">
        <v>79</v>
      </c>
      <c r="G539" s="761">
        <f t="shared" si="164"/>
        <v>0</v>
      </c>
      <c r="H539" s="77" t="s">
        <v>35</v>
      </c>
      <c r="I539" s="762"/>
      <c r="J539" s="761">
        <f t="shared" si="165"/>
        <v>0</v>
      </c>
      <c r="K539" s="77" t="s">
        <v>35</v>
      </c>
      <c r="L539" s="762"/>
      <c r="M539" s="761">
        <f t="shared" si="166"/>
        <v>0</v>
      </c>
      <c r="N539" s="77" t="s">
        <v>35</v>
      </c>
      <c r="O539" s="762"/>
      <c r="P539" s="761">
        <f t="shared" si="167"/>
        <v>0</v>
      </c>
      <c r="Q539" s="77" t="s">
        <v>35</v>
      </c>
      <c r="R539" s="762"/>
      <c r="S539" s="761">
        <f t="shared" si="168"/>
        <v>0</v>
      </c>
      <c r="T539" s="77" t="s">
        <v>35</v>
      </c>
      <c r="U539" s="762"/>
      <c r="V539" s="1292" t="s">
        <v>35</v>
      </c>
      <c r="W539" s="1293" t="s">
        <v>35</v>
      </c>
      <c r="X539" s="1293" t="s">
        <v>35</v>
      </c>
      <c r="Y539" s="1294" t="s">
        <v>35</v>
      </c>
      <c r="Z539" s="1164">
        <f t="shared" si="169"/>
        <v>0</v>
      </c>
      <c r="AA539" s="1165">
        <f t="shared" si="157"/>
        <v>0</v>
      </c>
      <c r="AB539" s="1165">
        <f t="shared" si="158"/>
        <v>0</v>
      </c>
      <c r="AC539" s="1166">
        <f t="shared" si="159"/>
        <v>0</v>
      </c>
      <c r="AD539" s="1167">
        <f t="shared" si="160"/>
        <v>0</v>
      </c>
      <c r="AE539" s="1168">
        <f t="shared" si="161"/>
        <v>0</v>
      </c>
      <c r="AF539" s="1168">
        <f t="shared" si="162"/>
        <v>0</v>
      </c>
      <c r="AG539" s="1169">
        <f t="shared" si="163"/>
        <v>0</v>
      </c>
    </row>
    <row r="540" spans="1:33" ht="25.5">
      <c r="A540" s="57"/>
      <c r="B540" s="757"/>
      <c r="C540" s="758" t="s">
        <v>494</v>
      </c>
      <c r="D540" s="735"/>
      <c r="E540" s="759" t="s">
        <v>495</v>
      </c>
      <c r="F540" s="760" t="s">
        <v>79</v>
      </c>
      <c r="G540" s="761">
        <f t="shared" si="164"/>
        <v>0</v>
      </c>
      <c r="H540" s="77" t="s">
        <v>35</v>
      </c>
      <c r="I540" s="762"/>
      <c r="J540" s="761">
        <f t="shared" si="165"/>
        <v>0</v>
      </c>
      <c r="K540" s="77" t="s">
        <v>35</v>
      </c>
      <c r="L540" s="762"/>
      <c r="M540" s="761">
        <f t="shared" si="166"/>
        <v>0</v>
      </c>
      <c r="N540" s="77" t="s">
        <v>35</v>
      </c>
      <c r="O540" s="762"/>
      <c r="P540" s="761">
        <f t="shared" si="167"/>
        <v>0</v>
      </c>
      <c r="Q540" s="77" t="s">
        <v>35</v>
      </c>
      <c r="R540" s="762"/>
      <c r="S540" s="761">
        <f t="shared" si="168"/>
        <v>0</v>
      </c>
      <c r="T540" s="77" t="s">
        <v>35</v>
      </c>
      <c r="U540" s="762"/>
      <c r="V540" s="1292" t="s">
        <v>35</v>
      </c>
      <c r="W540" s="1293" t="s">
        <v>35</v>
      </c>
      <c r="X540" s="1293" t="s">
        <v>35</v>
      </c>
      <c r="Y540" s="1294" t="s">
        <v>35</v>
      </c>
      <c r="Z540" s="1164">
        <f t="shared" si="169"/>
        <v>0</v>
      </c>
      <c r="AA540" s="1165">
        <f t="shared" si="157"/>
        <v>0</v>
      </c>
      <c r="AB540" s="1165">
        <f t="shared" si="158"/>
        <v>0</v>
      </c>
      <c r="AC540" s="1166">
        <f t="shared" si="159"/>
        <v>0</v>
      </c>
      <c r="AD540" s="1167">
        <f t="shared" si="160"/>
        <v>0</v>
      </c>
      <c r="AE540" s="1168">
        <f t="shared" si="161"/>
        <v>0</v>
      </c>
      <c r="AF540" s="1168">
        <f t="shared" si="162"/>
        <v>0</v>
      </c>
      <c r="AG540" s="1169">
        <f t="shared" si="163"/>
        <v>0</v>
      </c>
    </row>
    <row r="541" spans="1:33" ht="15.75">
      <c r="A541" s="57"/>
      <c r="B541" s="757"/>
      <c r="C541" s="758" t="s">
        <v>565</v>
      </c>
      <c r="D541" s="735"/>
      <c r="E541" s="759" t="s">
        <v>566</v>
      </c>
      <c r="F541" s="760" t="s">
        <v>79</v>
      </c>
      <c r="G541" s="761">
        <f t="shared" si="164"/>
        <v>0</v>
      </c>
      <c r="H541" s="77" t="s">
        <v>35</v>
      </c>
      <c r="I541" s="762"/>
      <c r="J541" s="761">
        <f t="shared" si="165"/>
        <v>0</v>
      </c>
      <c r="K541" s="77" t="s">
        <v>35</v>
      </c>
      <c r="L541" s="762"/>
      <c r="M541" s="761">
        <f t="shared" si="166"/>
        <v>0</v>
      </c>
      <c r="N541" s="77" t="s">
        <v>35</v>
      </c>
      <c r="O541" s="762"/>
      <c r="P541" s="761">
        <f t="shared" si="167"/>
        <v>0</v>
      </c>
      <c r="Q541" s="77" t="s">
        <v>35</v>
      </c>
      <c r="R541" s="762"/>
      <c r="S541" s="761">
        <f t="shared" si="168"/>
        <v>0</v>
      </c>
      <c r="T541" s="77" t="s">
        <v>35</v>
      </c>
      <c r="U541" s="762"/>
      <c r="V541" s="1292" t="s">
        <v>35</v>
      </c>
      <c r="W541" s="1293" t="s">
        <v>35</v>
      </c>
      <c r="X541" s="1293" t="s">
        <v>35</v>
      </c>
      <c r="Y541" s="1294" t="s">
        <v>35</v>
      </c>
      <c r="Z541" s="1164">
        <f t="shared" si="169"/>
        <v>0</v>
      </c>
      <c r="AA541" s="1165">
        <f t="shared" si="157"/>
        <v>0</v>
      </c>
      <c r="AB541" s="1165">
        <f t="shared" si="158"/>
        <v>0</v>
      </c>
      <c r="AC541" s="1166">
        <f t="shared" si="159"/>
        <v>0</v>
      </c>
      <c r="AD541" s="1167">
        <f t="shared" si="160"/>
        <v>0</v>
      </c>
      <c r="AE541" s="1168">
        <f t="shared" si="161"/>
        <v>0</v>
      </c>
      <c r="AF541" s="1168">
        <f t="shared" si="162"/>
        <v>0</v>
      </c>
      <c r="AG541" s="1169">
        <f t="shared" si="163"/>
        <v>0</v>
      </c>
    </row>
    <row r="542" spans="1:33" ht="15.75">
      <c r="A542" s="57"/>
      <c r="B542" s="757"/>
      <c r="C542" s="758" t="s">
        <v>591</v>
      </c>
      <c r="D542" s="735"/>
      <c r="E542" s="759" t="s">
        <v>592</v>
      </c>
      <c r="F542" s="760" t="s">
        <v>79</v>
      </c>
      <c r="G542" s="761">
        <f t="shared" si="164"/>
        <v>0</v>
      </c>
      <c r="H542" s="77" t="s">
        <v>35</v>
      </c>
      <c r="I542" s="762"/>
      <c r="J542" s="761">
        <f t="shared" si="165"/>
        <v>0</v>
      </c>
      <c r="K542" s="77" t="s">
        <v>35</v>
      </c>
      <c r="L542" s="762"/>
      <c r="M542" s="761">
        <f t="shared" si="166"/>
        <v>0</v>
      </c>
      <c r="N542" s="77" t="s">
        <v>35</v>
      </c>
      <c r="O542" s="762"/>
      <c r="P542" s="761">
        <f t="shared" si="167"/>
        <v>0</v>
      </c>
      <c r="Q542" s="77" t="s">
        <v>35</v>
      </c>
      <c r="R542" s="762"/>
      <c r="S542" s="761">
        <f t="shared" si="168"/>
        <v>0</v>
      </c>
      <c r="T542" s="77" t="s">
        <v>35</v>
      </c>
      <c r="U542" s="762"/>
      <c r="V542" s="1292" t="s">
        <v>35</v>
      </c>
      <c r="W542" s="1293" t="s">
        <v>35</v>
      </c>
      <c r="X542" s="1293" t="s">
        <v>35</v>
      </c>
      <c r="Y542" s="1294" t="s">
        <v>35</v>
      </c>
      <c r="Z542" s="1164">
        <f t="shared" si="169"/>
        <v>0</v>
      </c>
      <c r="AA542" s="1165">
        <f t="shared" si="157"/>
        <v>0</v>
      </c>
      <c r="AB542" s="1165">
        <f t="shared" si="158"/>
        <v>0</v>
      </c>
      <c r="AC542" s="1166">
        <f t="shared" si="159"/>
        <v>0</v>
      </c>
      <c r="AD542" s="1167">
        <f t="shared" si="160"/>
        <v>0</v>
      </c>
      <c r="AE542" s="1168">
        <f t="shared" si="161"/>
        <v>0</v>
      </c>
      <c r="AF542" s="1168">
        <f t="shared" si="162"/>
        <v>0</v>
      </c>
      <c r="AG542" s="1169">
        <f t="shared" si="163"/>
        <v>0</v>
      </c>
    </row>
    <row r="543" spans="1:33" ht="15.75">
      <c r="A543" s="57"/>
      <c r="B543" s="763"/>
      <c r="C543" s="758" t="s">
        <v>608</v>
      </c>
      <c r="D543" s="735"/>
      <c r="E543" s="759" t="s">
        <v>609</v>
      </c>
      <c r="F543" s="760" t="s">
        <v>79</v>
      </c>
      <c r="G543" s="761">
        <f t="shared" si="164"/>
        <v>0</v>
      </c>
      <c r="H543" s="77" t="s">
        <v>35</v>
      </c>
      <c r="I543" s="762"/>
      <c r="J543" s="761">
        <f t="shared" si="165"/>
        <v>0</v>
      </c>
      <c r="K543" s="77" t="s">
        <v>35</v>
      </c>
      <c r="L543" s="762"/>
      <c r="M543" s="761">
        <f t="shared" si="166"/>
        <v>0</v>
      </c>
      <c r="N543" s="77" t="s">
        <v>35</v>
      </c>
      <c r="O543" s="762"/>
      <c r="P543" s="761">
        <f t="shared" si="167"/>
        <v>0</v>
      </c>
      <c r="Q543" s="77" t="s">
        <v>35</v>
      </c>
      <c r="R543" s="762"/>
      <c r="S543" s="761">
        <f t="shared" si="168"/>
        <v>0</v>
      </c>
      <c r="T543" s="77" t="s">
        <v>35</v>
      </c>
      <c r="U543" s="762"/>
      <c r="V543" s="1292" t="s">
        <v>35</v>
      </c>
      <c r="W543" s="1293" t="s">
        <v>35</v>
      </c>
      <c r="X543" s="1293" t="s">
        <v>35</v>
      </c>
      <c r="Y543" s="1294" t="s">
        <v>35</v>
      </c>
      <c r="Z543" s="1164">
        <f t="shared" si="169"/>
        <v>0</v>
      </c>
      <c r="AA543" s="1165">
        <f t="shared" si="157"/>
        <v>0</v>
      </c>
      <c r="AB543" s="1165">
        <f t="shared" si="158"/>
        <v>0</v>
      </c>
      <c r="AC543" s="1166">
        <f t="shared" si="159"/>
        <v>0</v>
      </c>
      <c r="AD543" s="1167">
        <f t="shared" si="160"/>
        <v>0</v>
      </c>
      <c r="AE543" s="1168">
        <f t="shared" si="161"/>
        <v>0</v>
      </c>
      <c r="AF543" s="1168">
        <f t="shared" si="162"/>
        <v>0</v>
      </c>
      <c r="AG543" s="1169">
        <f t="shared" si="163"/>
        <v>0</v>
      </c>
    </row>
    <row r="544" spans="1:33" ht="16.5" thickBot="1">
      <c r="A544" s="57"/>
      <c r="B544" s="764"/>
      <c r="C544" s="765" t="s">
        <v>619</v>
      </c>
      <c r="D544" s="766"/>
      <c r="E544" s="767" t="s">
        <v>620</v>
      </c>
      <c r="F544" s="768" t="s">
        <v>79</v>
      </c>
      <c r="G544" s="769">
        <f>I544</f>
        <v>0</v>
      </c>
      <c r="H544" s="770" t="s">
        <v>35</v>
      </c>
      <c r="I544" s="771"/>
      <c r="J544" s="769">
        <f>L544</f>
        <v>0</v>
      </c>
      <c r="K544" s="770" t="s">
        <v>35</v>
      </c>
      <c r="L544" s="771"/>
      <c r="M544" s="769">
        <f>O544</f>
        <v>0</v>
      </c>
      <c r="N544" s="770" t="s">
        <v>35</v>
      </c>
      <c r="O544" s="771"/>
      <c r="P544" s="769">
        <f>R544</f>
        <v>0</v>
      </c>
      <c r="Q544" s="770" t="s">
        <v>35</v>
      </c>
      <c r="R544" s="771"/>
      <c r="S544" s="769">
        <f>U544</f>
        <v>0</v>
      </c>
      <c r="T544" s="770" t="s">
        <v>35</v>
      </c>
      <c r="U544" s="771"/>
      <c r="V544" s="1301" t="s">
        <v>35</v>
      </c>
      <c r="W544" s="1302" t="s">
        <v>35</v>
      </c>
      <c r="X544" s="1302" t="s">
        <v>35</v>
      </c>
      <c r="Y544" s="1303" t="s">
        <v>35</v>
      </c>
      <c r="Z544" s="1182">
        <f t="shared" si="169"/>
        <v>0</v>
      </c>
      <c r="AA544" s="1183">
        <f t="shared" si="157"/>
        <v>0</v>
      </c>
      <c r="AB544" s="1183">
        <f t="shared" si="158"/>
        <v>0</v>
      </c>
      <c r="AC544" s="1184">
        <f t="shared" si="159"/>
        <v>0</v>
      </c>
      <c r="AD544" s="1185">
        <f t="shared" si="160"/>
        <v>0</v>
      </c>
      <c r="AE544" s="1186">
        <f t="shared" si="161"/>
        <v>0</v>
      </c>
      <c r="AF544" s="1186">
        <f t="shared" si="162"/>
        <v>0</v>
      </c>
      <c r="AG544" s="1187">
        <f t="shared" si="163"/>
        <v>0</v>
      </c>
    </row>
    <row r="545" spans="2:21" ht="15">
      <c r="B545" s="773" t="s">
        <v>637</v>
      </c>
      <c r="C545" s="774"/>
      <c r="D545" s="772"/>
      <c r="E545" s="772"/>
      <c r="F545" s="772"/>
      <c r="G545" s="775">
        <f>G523-G534</f>
        <v>0</v>
      </c>
      <c r="H545" s="776"/>
      <c r="I545" s="776">
        <f aca="true" t="shared" si="170" ref="I545:U545">I523-I534</f>
        <v>0</v>
      </c>
      <c r="J545" s="775">
        <f t="shared" si="170"/>
        <v>0</v>
      </c>
      <c r="K545" s="776"/>
      <c r="L545" s="776">
        <f t="shared" si="170"/>
        <v>0</v>
      </c>
      <c r="M545" s="775">
        <f>M523-M534</f>
        <v>0</v>
      </c>
      <c r="N545" s="776"/>
      <c r="O545" s="776">
        <f t="shared" si="170"/>
        <v>0</v>
      </c>
      <c r="P545" s="775">
        <f t="shared" si="170"/>
        <v>0</v>
      </c>
      <c r="Q545" s="776"/>
      <c r="R545" s="776">
        <f t="shared" si="170"/>
        <v>0</v>
      </c>
      <c r="S545" s="775">
        <f t="shared" si="170"/>
        <v>0</v>
      </c>
      <c r="T545" s="776"/>
      <c r="U545" s="776">
        <f t="shared" si="170"/>
        <v>0</v>
      </c>
    </row>
    <row r="547" spans="3:21" ht="18.75">
      <c r="C547" s="777" t="s">
        <v>638</v>
      </c>
      <c r="G547" s="1315" t="s">
        <v>683</v>
      </c>
      <c r="H547" s="1315"/>
      <c r="I547" s="1315"/>
      <c r="K547" s="110"/>
      <c r="L547" s="110"/>
      <c r="N547" s="110"/>
      <c r="O547" s="110"/>
      <c r="Q547" s="110"/>
      <c r="R547" s="110"/>
      <c r="T547" s="110"/>
      <c r="U547" s="110"/>
    </row>
    <row r="548" spans="3:29" s="778" customFormat="1" ht="11.25">
      <c r="C548" s="779"/>
      <c r="D548" s="2"/>
      <c r="G548" s="780" t="s">
        <v>639</v>
      </c>
      <c r="H548" s="780"/>
      <c r="I548" s="780"/>
      <c r="J548" s="781"/>
      <c r="K548" s="781"/>
      <c r="L548" s="781"/>
      <c r="M548" s="781"/>
      <c r="N548" s="781"/>
      <c r="O548" s="781"/>
      <c r="P548" s="781"/>
      <c r="Q548" s="781"/>
      <c r="R548" s="781"/>
      <c r="S548" s="781"/>
      <c r="T548" s="781"/>
      <c r="U548" s="781"/>
      <c r="V548" s="781"/>
      <c r="W548" s="781"/>
      <c r="X548" s="781"/>
      <c r="Y548" s="781"/>
      <c r="Z548" s="781"/>
      <c r="AA548" s="781"/>
      <c r="AB548" s="781"/>
      <c r="AC548" s="781"/>
    </row>
    <row r="549" spans="3:21" ht="18.75">
      <c r="C549" s="777" t="s">
        <v>640</v>
      </c>
      <c r="G549" s="782"/>
      <c r="H549" s="171"/>
      <c r="I549" s="171"/>
      <c r="K549" s="110"/>
      <c r="L549" s="110"/>
      <c r="N549" s="110"/>
      <c r="O549" s="110"/>
      <c r="Q549" s="110"/>
      <c r="R549" s="110"/>
      <c r="T549" s="110"/>
      <c r="U549" s="110"/>
    </row>
    <row r="550" spans="3:21" ht="18.75">
      <c r="C550" s="777" t="s">
        <v>641</v>
      </c>
      <c r="G550" s="1315" t="s">
        <v>682</v>
      </c>
      <c r="H550" s="1315"/>
      <c r="I550" s="1315"/>
      <c r="K550" s="110"/>
      <c r="L550" s="110"/>
      <c r="N550" s="110"/>
      <c r="O550" s="110"/>
      <c r="Q550" s="110"/>
      <c r="R550" s="110"/>
      <c r="T550" s="110"/>
      <c r="U550" s="110"/>
    </row>
    <row r="551" spans="3:29" s="778" customFormat="1" ht="11.25">
      <c r="C551" s="779"/>
      <c r="D551" s="2"/>
      <c r="G551" s="780" t="s">
        <v>639</v>
      </c>
      <c r="H551" s="780"/>
      <c r="I551" s="780"/>
      <c r="J551" s="781"/>
      <c r="K551" s="781"/>
      <c r="L551" s="781"/>
      <c r="M551" s="781"/>
      <c r="N551" s="781"/>
      <c r="O551" s="781"/>
      <c r="P551" s="781"/>
      <c r="Q551" s="781"/>
      <c r="R551" s="781"/>
      <c r="S551" s="781"/>
      <c r="T551" s="781"/>
      <c r="U551" s="781"/>
      <c r="V551" s="781"/>
      <c r="W551" s="781"/>
      <c r="X551" s="781"/>
      <c r="Y551" s="781"/>
      <c r="Z551" s="781"/>
      <c r="AA551" s="781"/>
      <c r="AB551" s="781"/>
      <c r="AC551" s="781"/>
    </row>
    <row r="552" spans="3:29" s="783" customFormat="1" ht="15">
      <c r="C552" s="784"/>
      <c r="D552" s="785"/>
      <c r="G552" s="786"/>
      <c r="J552" s="786"/>
      <c r="K552" s="786"/>
      <c r="L552" s="786"/>
      <c r="M552" s="786"/>
      <c r="N552" s="786"/>
      <c r="O552" s="786"/>
      <c r="P552" s="786"/>
      <c r="Q552" s="786"/>
      <c r="R552" s="786"/>
      <c r="S552" s="786"/>
      <c r="T552" s="786"/>
      <c r="U552" s="786"/>
      <c r="V552" s="786"/>
      <c r="W552" s="786"/>
      <c r="X552" s="786"/>
      <c r="Y552" s="786"/>
      <c r="Z552" s="786"/>
      <c r="AA552" s="786"/>
      <c r="AB552" s="786"/>
      <c r="AC552" s="786"/>
    </row>
    <row r="553" spans="2:21" ht="15">
      <c r="B553" s="787"/>
      <c r="C553" s="788" t="s">
        <v>642</v>
      </c>
      <c r="D553" s="789"/>
      <c r="E553" s="789"/>
      <c r="K553" s="110"/>
      <c r="L553" s="110"/>
      <c r="N553" s="110"/>
      <c r="O553" s="110"/>
      <c r="Q553" s="110"/>
      <c r="R553" s="110"/>
      <c r="T553" s="110"/>
      <c r="U553" s="110"/>
    </row>
    <row r="554" spans="3:21" ht="15">
      <c r="C554" s="790"/>
      <c r="D554" s="791"/>
      <c r="E554" s="792" t="s">
        <v>643</v>
      </c>
      <c r="K554" s="110"/>
      <c r="L554" s="110"/>
      <c r="N554" s="110"/>
      <c r="O554" s="110"/>
      <c r="Q554" s="110"/>
      <c r="R554" s="110"/>
      <c r="T554" s="110"/>
      <c r="U554" s="110"/>
    </row>
    <row r="555" spans="3:5" ht="15">
      <c r="C555" s="793"/>
      <c r="D555" s="211"/>
      <c r="E555" s="211"/>
    </row>
    <row r="556" spans="3:5" ht="15">
      <c r="C556" s="794" t="s">
        <v>644</v>
      </c>
      <c r="D556" s="211"/>
      <c r="E556" s="788" t="s">
        <v>645</v>
      </c>
    </row>
  </sheetData>
  <sheetProtection password="E27D" sheet="1" objects="1" scenarios="1" sort="0" autoFilter="0"/>
  <mergeCells count="7">
    <mergeCell ref="AD1:AG1"/>
    <mergeCell ref="C56:D58"/>
    <mergeCell ref="C59:D64"/>
    <mergeCell ref="G547:I547"/>
    <mergeCell ref="G550:I550"/>
    <mergeCell ref="P7:Q7"/>
    <mergeCell ref="P8:Q8"/>
  </mergeCells>
  <printOptions/>
  <pageMargins left="0.2362204724409449" right="0.2362204724409449" top="0.31496062992125984" bottom="0.31496062992125984" header="0" footer="0.15748031496062992"/>
  <pageSetup fitToHeight="22" fitToWidth="1" horizontalDpi="600" verticalDpi="600" orientation="landscape" paperSize="9" scale="39" r:id="rId3"/>
  <headerFooter>
    <oddFooter>&amp;C&amp;"+,полужирный курсив"&amp;8Сторінка &amp;P 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Plishko_OM</cp:lastModifiedBy>
  <cp:lastPrinted>2016-10-19T15:58:59Z</cp:lastPrinted>
  <dcterms:created xsi:type="dcterms:W3CDTF">2015-12-11T09:01:18Z</dcterms:created>
  <dcterms:modified xsi:type="dcterms:W3CDTF">2017-12-06T14:06:31Z</dcterms:modified>
  <cp:category/>
  <cp:version/>
  <cp:contentType/>
  <cp:contentStatus/>
</cp:coreProperties>
</file>