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0" windowWidth="19320" windowHeight="7272" tabRatio="678" activeTab="1"/>
  </bookViews>
  <sheets>
    <sheet name="Черговість заповнення" sheetId="8" r:id="rId1"/>
    <sheet name="ЗвітІнд.Кошторис" sheetId="2" r:id="rId2"/>
    <sheet name="Розрахунки(для друку)" sheetId="7" r:id="rId3"/>
    <sheet name="Розшифровка" sheetId="3" r:id="rId4"/>
  </sheets>
  <definedNames>
    <definedName name="_xlnm._FilterDatabase" localSheetId="1" hidden="1">ЗвітІнд.Кошторис!$B$19:$Z$580</definedName>
    <definedName name="_xlnm._FilterDatabase" localSheetId="2" hidden="1">'Розрахунки(для друку)'!$B$19:$N$580</definedName>
    <definedName name="_xlnm.Print_Titles" localSheetId="1">ЗвітІнд.Кошторис!$15:$18</definedName>
    <definedName name="_xlnm.Print_Titles" localSheetId="2">'Розрахунки(для друку)'!$15:$18</definedName>
    <definedName name="_xlnm.Print_Titles" localSheetId="3">Розшифровка!$8:$9</definedName>
    <definedName name="_xlnm.Print_Area" localSheetId="1">ЗвітІнд.Кошторис!$B$7:$Y$592</definedName>
    <definedName name="_xlnm.Print_Area" localSheetId="2">'Розрахунки(для друку)'!$B$3:$N$602</definedName>
    <definedName name="_xlnm.Print_Area" localSheetId="3">Розшифровка!$B$2:$F$102</definedName>
  </definedNames>
  <calcPr calcId="124519"/>
</workbook>
</file>

<file path=xl/calcChain.xml><?xml version="1.0" encoding="utf-8"?>
<calcChain xmlns="http://schemas.openxmlformats.org/spreadsheetml/2006/main">
  <c r="H42" i="7"/>
  <c r="H37"/>
  <c r="H23"/>
  <c r="I314" i="2" l="1"/>
  <c r="K45"/>
  <c r="N45"/>
  <c r="Q45"/>
  <c r="P45" s="1"/>
  <c r="R45"/>
  <c r="T45"/>
  <c r="S45" s="1"/>
  <c r="U45"/>
  <c r="H45"/>
  <c r="U314"/>
  <c r="T314"/>
  <c r="S314"/>
  <c r="R314"/>
  <c r="Q314"/>
  <c r="P314"/>
  <c r="O314"/>
  <c r="N314"/>
  <c r="M314"/>
  <c r="L314"/>
  <c r="K314"/>
  <c r="J314"/>
  <c r="G314"/>
  <c r="H314"/>
  <c r="J53" i="7" l="1"/>
  <c r="I53"/>
  <c r="S53" i="2"/>
  <c r="P53"/>
  <c r="M53"/>
  <c r="J53"/>
  <c r="G53"/>
  <c r="H53" i="7" l="1"/>
  <c r="G54" i="2" l="1"/>
  <c r="G55" s="1"/>
  <c r="K28" l="1"/>
  <c r="K32" s="1"/>
  <c r="L28"/>
  <c r="L39" s="1"/>
  <c r="N28"/>
  <c r="O28"/>
  <c r="O39" s="1"/>
  <c r="Q28"/>
  <c r="R28"/>
  <c r="R39" s="1"/>
  <c r="T28"/>
  <c r="T32" s="1"/>
  <c r="U28"/>
  <c r="K29"/>
  <c r="L29"/>
  <c r="L33" s="1"/>
  <c r="N29"/>
  <c r="O29"/>
  <c r="O40" s="1"/>
  <c r="Q29"/>
  <c r="Q33" s="1"/>
  <c r="R29"/>
  <c r="R40" s="1"/>
  <c r="T29"/>
  <c r="T33" s="1"/>
  <c r="U29"/>
  <c r="K30"/>
  <c r="L30"/>
  <c r="L34" s="1"/>
  <c r="N30"/>
  <c r="O30"/>
  <c r="O34" s="1"/>
  <c r="Q30"/>
  <c r="Q41" s="1"/>
  <c r="R30"/>
  <c r="R41" s="1"/>
  <c r="T30"/>
  <c r="T41" s="1"/>
  <c r="U30"/>
  <c r="U34" s="1"/>
  <c r="H28"/>
  <c r="H39" s="1"/>
  <c r="I39" i="7" s="1"/>
  <c r="I28" i="2"/>
  <c r="I39" s="1"/>
  <c r="J39" i="7" s="1"/>
  <c r="H29" i="2"/>
  <c r="H33" s="1"/>
  <c r="I33" i="7" s="1"/>
  <c r="I29" i="2"/>
  <c r="I33" s="1"/>
  <c r="J33" i="7" s="1"/>
  <c r="H30" i="2"/>
  <c r="H41" s="1"/>
  <c r="I41" i="7" s="1"/>
  <c r="I30" i="2"/>
  <c r="I34" s="1"/>
  <c r="J34" i="7" s="1"/>
  <c r="U21" i="2"/>
  <c r="N21"/>
  <c r="O21"/>
  <c r="Q21"/>
  <c r="R21"/>
  <c r="T21"/>
  <c r="N22"/>
  <c r="O22"/>
  <c r="Q22"/>
  <c r="P22" s="1"/>
  <c r="R22"/>
  <c r="T22"/>
  <c r="U22"/>
  <c r="L22"/>
  <c r="K22"/>
  <c r="L21"/>
  <c r="K21"/>
  <c r="H22"/>
  <c r="I22"/>
  <c r="J22" i="7" s="1"/>
  <c r="H21" i="2"/>
  <c r="I21" i="7" s="1"/>
  <c r="I21" i="2"/>
  <c r="M21" l="1"/>
  <c r="S29"/>
  <c r="S40" s="1"/>
  <c r="S28"/>
  <c r="S39" s="1"/>
  <c r="G28"/>
  <c r="G39" s="1"/>
  <c r="H39" i="7" s="1"/>
  <c r="P28" i="2"/>
  <c r="P39" s="1"/>
  <c r="J29"/>
  <c r="J40" s="1"/>
  <c r="L40"/>
  <c r="M28"/>
  <c r="M39" s="1"/>
  <c r="I32"/>
  <c r="J32" i="7" s="1"/>
  <c r="G22" i="2"/>
  <c r="H22" i="7" s="1"/>
  <c r="R33" i="2"/>
  <c r="G21"/>
  <c r="H21" i="7" s="1"/>
  <c r="J21" i="2"/>
  <c r="K39"/>
  <c r="O41"/>
  <c r="H32"/>
  <c r="I32" i="7" s="1"/>
  <c r="Q34" i="2"/>
  <c r="N32"/>
  <c r="Q40"/>
  <c r="H40"/>
  <c r="I40" i="7" s="1"/>
  <c r="N39" i="2"/>
  <c r="J22"/>
  <c r="M30"/>
  <c r="M34" s="1"/>
  <c r="M29"/>
  <c r="M40" s="1"/>
  <c r="N40"/>
  <c r="U39"/>
  <c r="R32"/>
  <c r="L32"/>
  <c r="S22"/>
  <c r="T34"/>
  <c r="U33"/>
  <c r="I22" i="7"/>
  <c r="S21" i="2"/>
  <c r="S30"/>
  <c r="J30"/>
  <c r="P29"/>
  <c r="I40"/>
  <c r="J40" i="7" s="1"/>
  <c r="K40" i="2"/>
  <c r="L41"/>
  <c r="N41"/>
  <c r="T39"/>
  <c r="U40"/>
  <c r="H34"/>
  <c r="I34" i="7" s="1"/>
  <c r="K34" i="2"/>
  <c r="R34"/>
  <c r="N34"/>
  <c r="S33"/>
  <c r="O33"/>
  <c r="J21" i="7"/>
  <c r="N33" i="2"/>
  <c r="O32"/>
  <c r="P21"/>
  <c r="G29"/>
  <c r="G40" s="1"/>
  <c r="H40" i="7" s="1"/>
  <c r="J28" i="2"/>
  <c r="M22"/>
  <c r="G30"/>
  <c r="P30"/>
  <c r="I41"/>
  <c r="J41" i="7" s="1"/>
  <c r="K41" i="2"/>
  <c r="Q39"/>
  <c r="T40"/>
  <c r="U41"/>
  <c r="K33"/>
  <c r="U32"/>
  <c r="Q32"/>
  <c r="S377"/>
  <c r="P377"/>
  <c r="M377"/>
  <c r="J377"/>
  <c r="S376"/>
  <c r="P376"/>
  <c r="M376"/>
  <c r="J376"/>
  <c r="S374"/>
  <c r="P374"/>
  <c r="M374"/>
  <c r="J374"/>
  <c r="S373"/>
  <c r="P373"/>
  <c r="M373"/>
  <c r="J373"/>
  <c r="S371"/>
  <c r="P371"/>
  <c r="M371"/>
  <c r="J371"/>
  <c r="S370"/>
  <c r="P370"/>
  <c r="M370"/>
  <c r="J370"/>
  <c r="S365"/>
  <c r="P365"/>
  <c r="M365"/>
  <c r="J365"/>
  <c r="S364"/>
  <c r="P364"/>
  <c r="M364"/>
  <c r="J364"/>
  <c r="S359"/>
  <c r="P359"/>
  <c r="M359"/>
  <c r="J359"/>
  <c r="S358"/>
  <c r="P358"/>
  <c r="M358"/>
  <c r="J358"/>
  <c r="S353"/>
  <c r="P353"/>
  <c r="M353"/>
  <c r="J353"/>
  <c r="S352"/>
  <c r="P352"/>
  <c r="M352"/>
  <c r="J352"/>
  <c r="S350"/>
  <c r="P350"/>
  <c r="M350"/>
  <c r="J350"/>
  <c r="S349"/>
  <c r="P349"/>
  <c r="M349"/>
  <c r="J349"/>
  <c r="S344"/>
  <c r="P344"/>
  <c r="M344"/>
  <c r="J344"/>
  <c r="S343"/>
  <c r="P343"/>
  <c r="M343"/>
  <c r="J343"/>
  <c r="S341"/>
  <c r="P341"/>
  <c r="M341"/>
  <c r="J341"/>
  <c r="S340"/>
  <c r="P340"/>
  <c r="M340"/>
  <c r="J340"/>
  <c r="M41" l="1"/>
  <c r="P32"/>
  <c r="S32"/>
  <c r="M32"/>
  <c r="J33"/>
  <c r="M33"/>
  <c r="P41"/>
  <c r="P34"/>
  <c r="P33"/>
  <c r="P40"/>
  <c r="G34"/>
  <c r="H34" i="7" s="1"/>
  <c r="G41" i="2"/>
  <c r="H41" i="7" s="1"/>
  <c r="J41" i="2"/>
  <c r="J34"/>
  <c r="S34"/>
  <c r="S41"/>
  <c r="J32"/>
  <c r="J39"/>
  <c r="E592" i="7" l="1"/>
  <c r="C589"/>
  <c r="H586"/>
  <c r="H583"/>
  <c r="J548"/>
  <c r="I548"/>
  <c r="J547"/>
  <c r="I547"/>
  <c r="J545"/>
  <c r="I545"/>
  <c r="J544"/>
  <c r="I544"/>
  <c r="J543"/>
  <c r="I543"/>
  <c r="J542"/>
  <c r="I542"/>
  <c r="J540"/>
  <c r="I540"/>
  <c r="J539"/>
  <c r="I539"/>
  <c r="J538"/>
  <c r="I538"/>
  <c r="J537"/>
  <c r="I537"/>
  <c r="J534"/>
  <c r="I534"/>
  <c r="J533"/>
  <c r="I533"/>
  <c r="J532"/>
  <c r="I532"/>
  <c r="J531"/>
  <c r="I531"/>
  <c r="J530"/>
  <c r="I530"/>
  <c r="J528"/>
  <c r="I528"/>
  <c r="J527"/>
  <c r="I527"/>
  <c r="J526"/>
  <c r="I526"/>
  <c r="J525"/>
  <c r="I525"/>
  <c r="J524"/>
  <c r="I524"/>
  <c r="J523"/>
  <c r="I523"/>
  <c r="J522"/>
  <c r="I522"/>
  <c r="J521"/>
  <c r="I521"/>
  <c r="J518"/>
  <c r="I518"/>
  <c r="J517"/>
  <c r="I517"/>
  <c r="J516"/>
  <c r="I516"/>
  <c r="J515"/>
  <c r="I515"/>
  <c r="J514"/>
  <c r="I514"/>
  <c r="J513"/>
  <c r="I513"/>
  <c r="J511"/>
  <c r="I511"/>
  <c r="J510"/>
  <c r="I510"/>
  <c r="J509"/>
  <c r="I509"/>
  <c r="J506"/>
  <c r="I506"/>
  <c r="J505"/>
  <c r="I505"/>
  <c r="J504"/>
  <c r="I504"/>
  <c r="J503"/>
  <c r="I503"/>
  <c r="J501"/>
  <c r="I501"/>
  <c r="J500"/>
  <c r="I500"/>
  <c r="J496"/>
  <c r="I496"/>
  <c r="J495"/>
  <c r="I495"/>
  <c r="J494"/>
  <c r="I494"/>
  <c r="J493"/>
  <c r="I493"/>
  <c r="J492"/>
  <c r="I492"/>
  <c r="J490"/>
  <c r="I490"/>
  <c r="J489"/>
  <c r="I489"/>
  <c r="J487"/>
  <c r="I487"/>
  <c r="J486"/>
  <c r="I486"/>
  <c r="J483"/>
  <c r="I483"/>
  <c r="J482"/>
  <c r="I482"/>
  <c r="J480"/>
  <c r="I480"/>
  <c r="J479"/>
  <c r="I479"/>
  <c r="J476"/>
  <c r="I476"/>
  <c r="J475"/>
  <c r="I475"/>
  <c r="J473"/>
  <c r="I473"/>
  <c r="J472"/>
  <c r="I472"/>
  <c r="J470"/>
  <c r="I470"/>
  <c r="J469"/>
  <c r="I469"/>
  <c r="J467"/>
  <c r="I467"/>
  <c r="J466"/>
  <c r="J29" s="1"/>
  <c r="I466"/>
  <c r="I29" s="1"/>
  <c r="J464"/>
  <c r="I464"/>
  <c r="J463"/>
  <c r="J28" s="1"/>
  <c r="I463"/>
  <c r="J460"/>
  <c r="I460"/>
  <c r="J459"/>
  <c r="I459"/>
  <c r="J457"/>
  <c r="I457"/>
  <c r="J456"/>
  <c r="I456"/>
  <c r="J454"/>
  <c r="I454"/>
  <c r="J453"/>
  <c r="I453"/>
  <c r="J451"/>
  <c r="I451"/>
  <c r="J450"/>
  <c r="I450"/>
  <c r="J447"/>
  <c r="I447"/>
  <c r="J446"/>
  <c r="I446"/>
  <c r="J444"/>
  <c r="I444"/>
  <c r="J443"/>
  <c r="I443"/>
  <c r="J441"/>
  <c r="I441"/>
  <c r="J440"/>
  <c r="I440"/>
  <c r="J438"/>
  <c r="I438"/>
  <c r="J437"/>
  <c r="I437"/>
  <c r="J435"/>
  <c r="I435"/>
  <c r="J434"/>
  <c r="I434"/>
  <c r="J432"/>
  <c r="I432"/>
  <c r="J431"/>
  <c r="I431"/>
  <c r="J429"/>
  <c r="I429"/>
  <c r="J428"/>
  <c r="I428"/>
  <c r="J426"/>
  <c r="I426"/>
  <c r="J425"/>
  <c r="I425"/>
  <c r="J423"/>
  <c r="I423"/>
  <c r="J422"/>
  <c r="I422"/>
  <c r="J419"/>
  <c r="I419"/>
  <c r="J418"/>
  <c r="I418"/>
  <c r="J416"/>
  <c r="I416"/>
  <c r="J415"/>
  <c r="I415"/>
  <c r="J409"/>
  <c r="I409"/>
  <c r="J408"/>
  <c r="I408"/>
  <c r="J407"/>
  <c r="I407"/>
  <c r="J406"/>
  <c r="I406"/>
  <c r="J405"/>
  <c r="I405"/>
  <c r="J404"/>
  <c r="I404"/>
  <c r="J402"/>
  <c r="I402"/>
  <c r="J400"/>
  <c r="I400"/>
  <c r="J399"/>
  <c r="I399"/>
  <c r="J398"/>
  <c r="I398"/>
  <c r="J397"/>
  <c r="I397"/>
  <c r="J395"/>
  <c r="I395"/>
  <c r="J394"/>
  <c r="I394"/>
  <c r="J392"/>
  <c r="I392"/>
  <c r="J391"/>
  <c r="I391"/>
  <c r="J390"/>
  <c r="I390"/>
  <c r="J389"/>
  <c r="I389"/>
  <c r="J386"/>
  <c r="I386"/>
  <c r="J385"/>
  <c r="I385"/>
  <c r="J384"/>
  <c r="I384"/>
  <c r="J380"/>
  <c r="I380"/>
  <c r="J379"/>
  <c r="I379"/>
  <c r="J378"/>
  <c r="I378"/>
  <c r="J377"/>
  <c r="I377"/>
  <c r="J376"/>
  <c r="I376"/>
  <c r="J374"/>
  <c r="I374"/>
  <c r="J373"/>
  <c r="I373"/>
  <c r="J371"/>
  <c r="I371"/>
  <c r="J370"/>
  <c r="I370"/>
  <c r="J367"/>
  <c r="I367"/>
  <c r="J366"/>
  <c r="I366"/>
  <c r="J365"/>
  <c r="I365"/>
  <c r="J364"/>
  <c r="I364"/>
  <c r="J361"/>
  <c r="I361"/>
  <c r="J360"/>
  <c r="I360"/>
  <c r="J359"/>
  <c r="I359"/>
  <c r="J358"/>
  <c r="I358"/>
  <c r="J355"/>
  <c r="I355"/>
  <c r="J354"/>
  <c r="I354"/>
  <c r="J353"/>
  <c r="I353"/>
  <c r="J352"/>
  <c r="I352"/>
  <c r="J350"/>
  <c r="I350"/>
  <c r="J349"/>
  <c r="I349"/>
  <c r="J346"/>
  <c r="I346"/>
  <c r="J345"/>
  <c r="I345"/>
  <c r="J344"/>
  <c r="I344"/>
  <c r="J343"/>
  <c r="I343"/>
  <c r="J341"/>
  <c r="I341"/>
  <c r="J340"/>
  <c r="I340"/>
  <c r="J338"/>
  <c r="I338"/>
  <c r="J337"/>
  <c r="I337"/>
  <c r="J333"/>
  <c r="I333"/>
  <c r="J332"/>
  <c r="I332"/>
  <c r="J331"/>
  <c r="I331"/>
  <c r="J330"/>
  <c r="I330"/>
  <c r="J329"/>
  <c r="I329"/>
  <c r="J327"/>
  <c r="I327"/>
  <c r="J326"/>
  <c r="I326"/>
  <c r="J323"/>
  <c r="I323"/>
  <c r="J322"/>
  <c r="I322"/>
  <c r="J321"/>
  <c r="I321"/>
  <c r="J320"/>
  <c r="I320"/>
  <c r="J319"/>
  <c r="I319"/>
  <c r="J318"/>
  <c r="I318"/>
  <c r="J317"/>
  <c r="I317"/>
  <c r="J316"/>
  <c r="I316"/>
  <c r="J315"/>
  <c r="I315"/>
  <c r="J313"/>
  <c r="I313"/>
  <c r="J312"/>
  <c r="I312"/>
  <c r="J311"/>
  <c r="I311"/>
  <c r="J310"/>
  <c r="I310"/>
  <c r="J309"/>
  <c r="I309"/>
  <c r="J307"/>
  <c r="I307"/>
  <c r="J306"/>
  <c r="I306"/>
  <c r="J304"/>
  <c r="I304"/>
  <c r="J303"/>
  <c r="I303"/>
  <c r="J302"/>
  <c r="I302"/>
  <c r="J301"/>
  <c r="I301"/>
  <c r="J300"/>
  <c r="I300"/>
  <c r="J299"/>
  <c r="I299"/>
  <c r="J297"/>
  <c r="I297"/>
  <c r="J296"/>
  <c r="I296"/>
  <c r="J295"/>
  <c r="I295"/>
  <c r="J294"/>
  <c r="I294"/>
  <c r="J293"/>
  <c r="I293"/>
  <c r="J292"/>
  <c r="I292"/>
  <c r="J290"/>
  <c r="I290"/>
  <c r="J289"/>
  <c r="I289"/>
  <c r="J288"/>
  <c r="I288"/>
  <c r="J287"/>
  <c r="I287"/>
  <c r="J285"/>
  <c r="I285"/>
  <c r="J284"/>
  <c r="I284"/>
  <c r="J283"/>
  <c r="I283"/>
  <c r="J281"/>
  <c r="I281"/>
  <c r="J280"/>
  <c r="I280"/>
  <c r="J279"/>
  <c r="I279"/>
  <c r="J276"/>
  <c r="I276"/>
  <c r="J275"/>
  <c r="I275"/>
  <c r="J274"/>
  <c r="I274"/>
  <c r="J273"/>
  <c r="I273"/>
  <c r="J271"/>
  <c r="I271"/>
  <c r="J270"/>
  <c r="I270"/>
  <c r="J268"/>
  <c r="I268"/>
  <c r="J267"/>
  <c r="J30" s="1"/>
  <c r="I267"/>
  <c r="I30" s="1"/>
  <c r="J265"/>
  <c r="I265"/>
  <c r="J264"/>
  <c r="I264"/>
  <c r="J262"/>
  <c r="I262"/>
  <c r="J261"/>
  <c r="I261"/>
  <c r="J260"/>
  <c r="I260"/>
  <c r="J258"/>
  <c r="I258"/>
  <c r="J257"/>
  <c r="I257"/>
  <c r="J255"/>
  <c r="I255"/>
  <c r="J254"/>
  <c r="I254"/>
  <c r="J252"/>
  <c r="I252"/>
  <c r="J251"/>
  <c r="I251"/>
  <c r="J249"/>
  <c r="I249"/>
  <c r="J248"/>
  <c r="I248"/>
  <c r="J247"/>
  <c r="I247"/>
  <c r="J246"/>
  <c r="I246"/>
  <c r="J245"/>
  <c r="I245"/>
  <c r="J244"/>
  <c r="I244"/>
  <c r="J243"/>
  <c r="I243"/>
  <c r="J242"/>
  <c r="I242"/>
  <c r="J240"/>
  <c r="I240"/>
  <c r="J239"/>
  <c r="I239"/>
  <c r="J237"/>
  <c r="I237"/>
  <c r="J236"/>
  <c r="I236"/>
  <c r="J234"/>
  <c r="I234"/>
  <c r="J233"/>
  <c r="I233"/>
  <c r="J230"/>
  <c r="I230"/>
  <c r="J229"/>
  <c r="I229"/>
  <c r="J227"/>
  <c r="I227"/>
  <c r="J226"/>
  <c r="I226"/>
  <c r="J224"/>
  <c r="I224"/>
  <c r="J223"/>
  <c r="I223"/>
  <c r="J220"/>
  <c r="I220"/>
  <c r="J219"/>
  <c r="I219"/>
  <c r="J217"/>
  <c r="I217"/>
  <c r="J216"/>
  <c r="I216"/>
  <c r="J214"/>
  <c r="I214"/>
  <c r="J213"/>
  <c r="I213"/>
  <c r="J209"/>
  <c r="I209"/>
  <c r="J208"/>
  <c r="I208"/>
  <c r="J207"/>
  <c r="I207"/>
  <c r="J205"/>
  <c r="I205"/>
  <c r="J204"/>
  <c r="I204"/>
  <c r="J203"/>
  <c r="I203"/>
  <c r="J201"/>
  <c r="I201"/>
  <c r="J200"/>
  <c r="I200"/>
  <c r="J199"/>
  <c r="I199"/>
  <c r="J196"/>
  <c r="I196"/>
  <c r="J194"/>
  <c r="I194"/>
  <c r="J193"/>
  <c r="I193"/>
  <c r="J192"/>
  <c r="I192"/>
  <c r="J191"/>
  <c r="I191"/>
  <c r="J190"/>
  <c r="I190"/>
  <c r="J188"/>
  <c r="I188"/>
  <c r="J187"/>
  <c r="I187"/>
  <c r="J186"/>
  <c r="I186"/>
  <c r="J185"/>
  <c r="I185"/>
  <c r="J184"/>
  <c r="I184"/>
  <c r="J182"/>
  <c r="I182"/>
  <c r="J181"/>
  <c r="I181"/>
  <c r="J180"/>
  <c r="I180"/>
  <c r="J178"/>
  <c r="I178"/>
  <c r="J177"/>
  <c r="I177"/>
  <c r="J175"/>
  <c r="I175"/>
  <c r="J174"/>
  <c r="I174"/>
  <c r="J172"/>
  <c r="I172"/>
  <c r="J171"/>
  <c r="I171"/>
  <c r="J168"/>
  <c r="I168"/>
  <c r="J167"/>
  <c r="I167"/>
  <c r="J166"/>
  <c r="I166"/>
  <c r="J164"/>
  <c r="I164"/>
  <c r="J163"/>
  <c r="I163"/>
  <c r="J160"/>
  <c r="I160"/>
  <c r="J159"/>
  <c r="I159"/>
  <c r="J157"/>
  <c r="I157"/>
  <c r="J156"/>
  <c r="I156"/>
  <c r="J153"/>
  <c r="I153"/>
  <c r="J152"/>
  <c r="I152"/>
  <c r="J150"/>
  <c r="I150"/>
  <c r="J149"/>
  <c r="I149"/>
  <c r="J147"/>
  <c r="I147"/>
  <c r="J146"/>
  <c r="I146"/>
  <c r="J144"/>
  <c r="I144"/>
  <c r="J143"/>
  <c r="I143"/>
  <c r="J141"/>
  <c r="I141"/>
  <c r="J140"/>
  <c r="I140"/>
  <c r="J138"/>
  <c r="I138"/>
  <c r="J137"/>
  <c r="I137"/>
  <c r="J135"/>
  <c r="I135"/>
  <c r="J134"/>
  <c r="I134"/>
  <c r="J132"/>
  <c r="I132"/>
  <c r="J131"/>
  <c r="I131"/>
  <c r="J129"/>
  <c r="I129"/>
  <c r="J128"/>
  <c r="I128"/>
  <c r="J126"/>
  <c r="I126"/>
  <c r="J125"/>
  <c r="I125"/>
  <c r="J123"/>
  <c r="I123"/>
  <c r="J122"/>
  <c r="I122"/>
  <c r="J119"/>
  <c r="I119"/>
  <c r="J118"/>
  <c r="I118"/>
  <c r="J116"/>
  <c r="I116"/>
  <c r="J115"/>
  <c r="I115"/>
  <c r="J113"/>
  <c r="I113"/>
  <c r="J112"/>
  <c r="I112"/>
  <c r="J110"/>
  <c r="I110"/>
  <c r="J109"/>
  <c r="I109"/>
  <c r="J107"/>
  <c r="I107"/>
  <c r="J106"/>
  <c r="I106"/>
  <c r="J104"/>
  <c r="I104"/>
  <c r="J103"/>
  <c r="I103"/>
  <c r="J101"/>
  <c r="I101"/>
  <c r="J100"/>
  <c r="I100"/>
  <c r="J98"/>
  <c r="I98"/>
  <c r="J97"/>
  <c r="I97"/>
  <c r="J94"/>
  <c r="I94"/>
  <c r="J93"/>
  <c r="I93"/>
  <c r="J91"/>
  <c r="I91"/>
  <c r="J90"/>
  <c r="I90"/>
  <c r="J88"/>
  <c r="I88"/>
  <c r="J87"/>
  <c r="I87"/>
  <c r="J85"/>
  <c r="I85"/>
  <c r="J84"/>
  <c r="I84"/>
  <c r="J81"/>
  <c r="I81"/>
  <c r="J80"/>
  <c r="I80"/>
  <c r="J79"/>
  <c r="I79"/>
  <c r="J78"/>
  <c r="I78"/>
  <c r="J76"/>
  <c r="I76"/>
  <c r="J75"/>
  <c r="I75"/>
  <c r="J73"/>
  <c r="I73"/>
  <c r="J72"/>
  <c r="I72"/>
  <c r="J70"/>
  <c r="I70"/>
  <c r="J69"/>
  <c r="I69"/>
  <c r="J67"/>
  <c r="I67"/>
  <c r="J66"/>
  <c r="I66"/>
  <c r="J65"/>
  <c r="I65"/>
  <c r="J63"/>
  <c r="I63"/>
  <c r="J62"/>
  <c r="I62"/>
  <c r="J60"/>
  <c r="I60"/>
  <c r="J59"/>
  <c r="I59"/>
  <c r="J54"/>
  <c r="I54"/>
  <c r="L28"/>
  <c r="M28"/>
  <c r="N28"/>
  <c r="L29"/>
  <c r="M29"/>
  <c r="N29"/>
  <c r="L30"/>
  <c r="M30"/>
  <c r="N30"/>
  <c r="K29"/>
  <c r="K30"/>
  <c r="K28"/>
  <c r="H27"/>
  <c r="H26"/>
  <c r="H25"/>
  <c r="B10"/>
  <c r="S495" i="2"/>
  <c r="P495"/>
  <c r="M495"/>
  <c r="J495"/>
  <c r="G495"/>
  <c r="H54" i="7" l="1"/>
  <c r="I546"/>
  <c r="AG495" i="2"/>
  <c r="H495" i="7"/>
  <c r="I388"/>
  <c r="I28"/>
  <c r="J546"/>
  <c r="J388"/>
  <c r="J49"/>
  <c r="I536"/>
  <c r="J536"/>
  <c r="J541"/>
  <c r="I541"/>
  <c r="I49"/>
  <c r="Z495" i="2"/>
  <c r="AD495"/>
  <c r="AA495"/>
  <c r="AE495"/>
  <c r="AB495"/>
  <c r="AF495"/>
  <c r="AC495"/>
  <c r="J52" i="7" l="1"/>
  <c r="J535"/>
  <c r="I535"/>
  <c r="I52"/>
  <c r="H49"/>
  <c r="H55" l="1"/>
  <c r="H52" l="1"/>
  <c r="F75" i="3" l="1"/>
  <c r="F78"/>
  <c r="F72"/>
  <c r="F69"/>
  <c r="F66"/>
  <c r="F63"/>
  <c r="F60"/>
  <c r="F57"/>
  <c r="F54"/>
  <c r="F44"/>
  <c r="F47"/>
  <c r="F40"/>
  <c r="F37"/>
  <c r="F32"/>
  <c r="F27"/>
  <c r="F22"/>
  <c r="F17"/>
  <c r="F11"/>
  <c r="F99"/>
  <c r="F96"/>
  <c r="F93"/>
  <c r="F90"/>
  <c r="F87"/>
  <c r="F84"/>
  <c r="F81"/>
  <c r="H87"/>
  <c r="H286" i="2" l="1"/>
  <c r="I286" i="7" s="1"/>
  <c r="H403" i="2"/>
  <c r="S398"/>
  <c r="P398"/>
  <c r="M398"/>
  <c r="J398"/>
  <c r="G398"/>
  <c r="H398" i="7" s="1"/>
  <c r="S397" i="2"/>
  <c r="P397"/>
  <c r="M397"/>
  <c r="J397"/>
  <c r="G397"/>
  <c r="H397" i="7" s="1"/>
  <c r="U396" i="2"/>
  <c r="U393" s="1"/>
  <c r="T396"/>
  <c r="T393" s="1"/>
  <c r="R396"/>
  <c r="R393" s="1"/>
  <c r="Q396"/>
  <c r="Q393" s="1"/>
  <c r="O396"/>
  <c r="O393" s="1"/>
  <c r="N396"/>
  <c r="N393" s="1"/>
  <c r="L396"/>
  <c r="L393" s="1"/>
  <c r="K396"/>
  <c r="K393" s="1"/>
  <c r="I396"/>
  <c r="J396" i="7" s="1"/>
  <c r="J393" s="1"/>
  <c r="J387" s="1"/>
  <c r="H396" i="2"/>
  <c r="H401" l="1"/>
  <c r="I403" i="7"/>
  <c r="H393" i="2"/>
  <c r="I396" i="7"/>
  <c r="I393" s="1"/>
  <c r="I387" s="1"/>
  <c r="G396" i="2"/>
  <c r="M396"/>
  <c r="J396"/>
  <c r="I393"/>
  <c r="S396"/>
  <c r="P396"/>
  <c r="I48" i="7" l="1"/>
  <c r="I401"/>
  <c r="H75" i="3"/>
  <c r="J75" s="1"/>
  <c r="H396" i="7"/>
  <c r="AC396" i="2"/>
  <c r="AE396"/>
  <c r="AD396"/>
  <c r="AF396"/>
  <c r="AA396"/>
  <c r="AG396"/>
  <c r="Z396"/>
  <c r="AB396"/>
  <c r="J87" i="3" l="1"/>
  <c r="J57"/>
  <c r="AC559" i="2" l="1"/>
  <c r="AB559"/>
  <c r="AA559"/>
  <c r="Z559"/>
  <c r="S182"/>
  <c r="P182"/>
  <c r="M182"/>
  <c r="J182"/>
  <c r="G182"/>
  <c r="H22" i="3" l="1"/>
  <c r="J22" s="1"/>
  <c r="H182" i="7"/>
  <c r="AA182" i="2"/>
  <c r="AG182"/>
  <c r="Z182"/>
  <c r="AB182"/>
  <c r="AC182"/>
  <c r="AD182"/>
  <c r="AF182"/>
  <c r="AE182"/>
  <c r="S187" l="1"/>
  <c r="P187"/>
  <c r="M187"/>
  <c r="J187"/>
  <c r="G187"/>
  <c r="S188"/>
  <c r="P188"/>
  <c r="M188"/>
  <c r="J188"/>
  <c r="G188"/>
  <c r="H32" i="3" l="1"/>
  <c r="J32" s="1"/>
  <c r="H188" i="7"/>
  <c r="H27" i="3"/>
  <c r="J27" s="1"/>
  <c r="H187" i="7"/>
  <c r="AG188" i="2"/>
  <c r="Z188"/>
  <c r="AB188"/>
  <c r="AC188"/>
  <c r="AA188"/>
  <c r="Z187"/>
  <c r="AB187"/>
  <c r="AC187"/>
  <c r="AA187"/>
  <c r="AG187"/>
  <c r="AD187"/>
  <c r="AD188"/>
  <c r="AF187"/>
  <c r="AE188"/>
  <c r="AE187"/>
  <c r="AF188"/>
  <c r="U536"/>
  <c r="T536"/>
  <c r="R536"/>
  <c r="Q536"/>
  <c r="O536"/>
  <c r="N536"/>
  <c r="L536"/>
  <c r="K536"/>
  <c r="I536"/>
  <c r="H536"/>
  <c r="K541"/>
  <c r="L541"/>
  <c r="N541"/>
  <c r="O541"/>
  <c r="Q541"/>
  <c r="R541"/>
  <c r="T541"/>
  <c r="U541"/>
  <c r="H541"/>
  <c r="I541"/>
  <c r="K546"/>
  <c r="L546"/>
  <c r="N546"/>
  <c r="O546"/>
  <c r="Q546"/>
  <c r="R546"/>
  <c r="T546"/>
  <c r="U546"/>
  <c r="I546"/>
  <c r="H546"/>
  <c r="S544"/>
  <c r="P544"/>
  <c r="M544"/>
  <c r="J544"/>
  <c r="G544"/>
  <c r="H99" i="3" l="1"/>
  <c r="J99" s="1"/>
  <c r="H544" i="7"/>
  <c r="AG544" i="2"/>
  <c r="Z544"/>
  <c r="AB544"/>
  <c r="AC544"/>
  <c r="AA544"/>
  <c r="K535"/>
  <c r="Q535"/>
  <c r="O535"/>
  <c r="H535"/>
  <c r="U535"/>
  <c r="L535"/>
  <c r="T535"/>
  <c r="I535"/>
  <c r="N535"/>
  <c r="R535"/>
  <c r="AD544"/>
  <c r="AE544"/>
  <c r="AF544"/>
  <c r="S538"/>
  <c r="P538"/>
  <c r="M538"/>
  <c r="J538"/>
  <c r="G538"/>
  <c r="H538" i="7" s="1"/>
  <c r="S543" i="2"/>
  <c r="P543"/>
  <c r="M543"/>
  <c r="J543"/>
  <c r="G543"/>
  <c r="H543" i="7" s="1"/>
  <c r="S532" i="2"/>
  <c r="P532"/>
  <c r="M532"/>
  <c r="J532"/>
  <c r="G532"/>
  <c r="H532" i="7" s="1"/>
  <c r="I508" i="2"/>
  <c r="J508" i="7" s="1"/>
  <c r="S516" i="2"/>
  <c r="P516"/>
  <c r="M516"/>
  <c r="J516"/>
  <c r="G516"/>
  <c r="H516" i="7" s="1"/>
  <c r="K286" i="2"/>
  <c r="L286"/>
  <c r="N286"/>
  <c r="O286"/>
  <c r="Q286"/>
  <c r="R286"/>
  <c r="T286"/>
  <c r="U286"/>
  <c r="I286"/>
  <c r="J286" i="7" s="1"/>
  <c r="G290" i="2"/>
  <c r="H290" i="7" s="1"/>
  <c r="J290" i="2"/>
  <c r="M290"/>
  <c r="P290"/>
  <c r="S290"/>
  <c r="H305"/>
  <c r="I305" i="7" s="1"/>
  <c r="H291" i="2"/>
  <c r="I291" i="7" s="1"/>
  <c r="H278" i="2"/>
  <c r="I278" i="7" s="1"/>
  <c r="H241" i="2"/>
  <c r="I241" i="7" s="1"/>
  <c r="H198" i="2"/>
  <c r="I198" i="7" s="1"/>
  <c r="K49" i="2"/>
  <c r="L49"/>
  <c r="N49"/>
  <c r="O49"/>
  <c r="Q49"/>
  <c r="R49"/>
  <c r="T49"/>
  <c r="U49"/>
  <c r="I49"/>
  <c r="H49"/>
  <c r="S548"/>
  <c r="P548"/>
  <c r="M548"/>
  <c r="J548"/>
  <c r="G548"/>
  <c r="H548" i="7" s="1"/>
  <c r="S547" i="2"/>
  <c r="P547"/>
  <c r="M547"/>
  <c r="J547"/>
  <c r="G547"/>
  <c r="H547" i="7" s="1"/>
  <c r="S447" i="2"/>
  <c r="P447"/>
  <c r="M447"/>
  <c r="J447"/>
  <c r="G447"/>
  <c r="H447" i="7" s="1"/>
  <c r="S446" i="2"/>
  <c r="P446"/>
  <c r="M446"/>
  <c r="J446"/>
  <c r="G446"/>
  <c r="H446" i="7" s="1"/>
  <c r="U445" i="2"/>
  <c r="T445"/>
  <c r="R445"/>
  <c r="Q445"/>
  <c r="O445"/>
  <c r="N445"/>
  <c r="L445"/>
  <c r="K445"/>
  <c r="I445"/>
  <c r="J445" i="7" s="1"/>
  <c r="H445" i="2"/>
  <c r="I445" i="7" s="1"/>
  <c r="H546" l="1"/>
  <c r="AA543" i="2"/>
  <c r="AG543"/>
  <c r="Z543"/>
  <c r="AC543"/>
  <c r="Z547"/>
  <c r="AB547"/>
  <c r="AC547"/>
  <c r="AA547"/>
  <c r="AG516"/>
  <c r="AC516"/>
  <c r="AA516"/>
  <c r="AB516"/>
  <c r="Z516"/>
  <c r="AG538"/>
  <c r="AB538"/>
  <c r="Z538"/>
  <c r="AA538"/>
  <c r="AC538"/>
  <c r="Z548"/>
  <c r="AB548"/>
  <c r="AC548"/>
  <c r="AA548"/>
  <c r="AC532"/>
  <c r="AA532"/>
  <c r="AB532"/>
  <c r="Z532"/>
  <c r="AB543"/>
  <c r="AE548"/>
  <c r="AE538"/>
  <c r="P546"/>
  <c r="P286"/>
  <c r="J286"/>
  <c r="AF538"/>
  <c r="AE532"/>
  <c r="J546"/>
  <c r="J445"/>
  <c r="P445"/>
  <c r="G445"/>
  <c r="S445"/>
  <c r="AE543"/>
  <c r="G546"/>
  <c r="S546"/>
  <c r="S286"/>
  <c r="M546"/>
  <c r="AD543"/>
  <c r="AG532"/>
  <c r="AF548"/>
  <c r="AF547"/>
  <c r="M49"/>
  <c r="AD538"/>
  <c r="AF543"/>
  <c r="J49"/>
  <c r="AD532"/>
  <c r="AF532"/>
  <c r="AD516"/>
  <c r="AE516"/>
  <c r="AF516"/>
  <c r="S49"/>
  <c r="P49"/>
  <c r="M286"/>
  <c r="M445"/>
  <c r="AG547"/>
  <c r="AD547"/>
  <c r="AG548"/>
  <c r="AE547"/>
  <c r="AD548"/>
  <c r="AF445" l="1"/>
  <c r="H445" i="7"/>
  <c r="AG445" i="2"/>
  <c r="AC445"/>
  <c r="AA445"/>
  <c r="AB445"/>
  <c r="Z445"/>
  <c r="AC546"/>
  <c r="AB546"/>
  <c r="AA546"/>
  <c r="Z546"/>
  <c r="AE445"/>
  <c r="AD445"/>
  <c r="H499" l="1"/>
  <c r="I499" i="7" s="1"/>
  <c r="S580" i="2" l="1"/>
  <c r="P580"/>
  <c r="M580"/>
  <c r="J580"/>
  <c r="G580"/>
  <c r="S579"/>
  <c r="P579"/>
  <c r="M579"/>
  <c r="J579"/>
  <c r="G579"/>
  <c r="S578"/>
  <c r="P578"/>
  <c r="M578"/>
  <c r="J578"/>
  <c r="G578"/>
  <c r="S577"/>
  <c r="P577"/>
  <c r="M577"/>
  <c r="J577"/>
  <c r="G577"/>
  <c r="S576"/>
  <c r="P576"/>
  <c r="M576"/>
  <c r="J576"/>
  <c r="G576"/>
  <c r="S575"/>
  <c r="P575"/>
  <c r="M575"/>
  <c r="J575"/>
  <c r="G575"/>
  <c r="S574"/>
  <c r="P574"/>
  <c r="M574"/>
  <c r="J574"/>
  <c r="G574"/>
  <c r="S573"/>
  <c r="P573"/>
  <c r="M573"/>
  <c r="J573"/>
  <c r="G573"/>
  <c r="S572"/>
  <c r="P572"/>
  <c r="M572"/>
  <c r="J572"/>
  <c r="G572"/>
  <c r="S571"/>
  <c r="P571"/>
  <c r="M571"/>
  <c r="J571"/>
  <c r="G571"/>
  <c r="S570"/>
  <c r="P570"/>
  <c r="M570"/>
  <c r="J570"/>
  <c r="G570"/>
  <c r="U569"/>
  <c r="R569"/>
  <c r="O569"/>
  <c r="L569"/>
  <c r="I569"/>
  <c r="S568"/>
  <c r="P568"/>
  <c r="M568"/>
  <c r="J568"/>
  <c r="G568"/>
  <c r="S567"/>
  <c r="P567"/>
  <c r="M567"/>
  <c r="J567"/>
  <c r="G567"/>
  <c r="S566"/>
  <c r="P566"/>
  <c r="M566"/>
  <c r="J566"/>
  <c r="G566"/>
  <c r="S565"/>
  <c r="P565"/>
  <c r="M565"/>
  <c r="J565"/>
  <c r="G565"/>
  <c r="S564"/>
  <c r="P564"/>
  <c r="M564"/>
  <c r="J564"/>
  <c r="G564"/>
  <c r="S563"/>
  <c r="P563"/>
  <c r="M563"/>
  <c r="J563"/>
  <c r="G563"/>
  <c r="S562"/>
  <c r="P562"/>
  <c r="M562"/>
  <c r="J562"/>
  <c r="G562"/>
  <c r="S561"/>
  <c r="P561"/>
  <c r="M561"/>
  <c r="J561"/>
  <c r="G561"/>
  <c r="S560"/>
  <c r="P560"/>
  <c r="M560"/>
  <c r="J560"/>
  <c r="G560"/>
  <c r="U558"/>
  <c r="R558"/>
  <c r="R555" s="1"/>
  <c r="O558"/>
  <c r="O555" s="1"/>
  <c r="L558"/>
  <c r="I558"/>
  <c r="S557"/>
  <c r="P557"/>
  <c r="M557"/>
  <c r="J557"/>
  <c r="G557"/>
  <c r="S545"/>
  <c r="P545"/>
  <c r="M545"/>
  <c r="J545"/>
  <c r="G545"/>
  <c r="H545" i="7" s="1"/>
  <c r="S542" i="2"/>
  <c r="P542"/>
  <c r="M542"/>
  <c r="J542"/>
  <c r="G542"/>
  <c r="H542" i="7" s="1"/>
  <c r="S540" i="2"/>
  <c r="P540"/>
  <c r="M540"/>
  <c r="J540"/>
  <c r="G540"/>
  <c r="H540" i="7" s="1"/>
  <c r="S539" i="2"/>
  <c r="P539"/>
  <c r="M539"/>
  <c r="J539"/>
  <c r="G539"/>
  <c r="S537"/>
  <c r="P537"/>
  <c r="M537"/>
  <c r="J537"/>
  <c r="G537"/>
  <c r="H537" i="7" s="1"/>
  <c r="S534" i="2"/>
  <c r="P534"/>
  <c r="M534"/>
  <c r="J534"/>
  <c r="G534"/>
  <c r="H534" i="7" s="1"/>
  <c r="S533" i="2"/>
  <c r="P533"/>
  <c r="M533"/>
  <c r="J533"/>
  <c r="G533"/>
  <c r="S531"/>
  <c r="P531"/>
  <c r="M531"/>
  <c r="J531"/>
  <c r="G531"/>
  <c r="H531" i="7" s="1"/>
  <c r="S530" i="2"/>
  <c r="P530"/>
  <c r="M530"/>
  <c r="J530"/>
  <c r="G530"/>
  <c r="H530" i="7" s="1"/>
  <c r="U529" i="2"/>
  <c r="U520" s="1"/>
  <c r="U519" s="1"/>
  <c r="T529"/>
  <c r="R529"/>
  <c r="R520" s="1"/>
  <c r="R519" s="1"/>
  <c r="Q529"/>
  <c r="O529"/>
  <c r="N529"/>
  <c r="N520" s="1"/>
  <c r="N519" s="1"/>
  <c r="L529"/>
  <c r="L520" s="1"/>
  <c r="L519" s="1"/>
  <c r="K529"/>
  <c r="K520" s="1"/>
  <c r="K519" s="1"/>
  <c r="I529"/>
  <c r="H529"/>
  <c r="S528"/>
  <c r="P528"/>
  <c r="M528"/>
  <c r="J528"/>
  <c r="G528"/>
  <c r="H528" i="7" s="1"/>
  <c r="S527" i="2"/>
  <c r="P527"/>
  <c r="M527"/>
  <c r="J527"/>
  <c r="G527"/>
  <c r="H527" i="7" s="1"/>
  <c r="S526" i="2"/>
  <c r="P526"/>
  <c r="M526"/>
  <c r="J526"/>
  <c r="G526"/>
  <c r="H526" i="7" s="1"/>
  <c r="S525" i="2"/>
  <c r="P525"/>
  <c r="M525"/>
  <c r="J525"/>
  <c r="G525"/>
  <c r="H525" i="7" s="1"/>
  <c r="S524" i="2"/>
  <c r="P524"/>
  <c r="M524"/>
  <c r="J524"/>
  <c r="G524"/>
  <c r="H524" i="7" s="1"/>
  <c r="S523" i="2"/>
  <c r="P523"/>
  <c r="M523"/>
  <c r="J523"/>
  <c r="G523"/>
  <c r="H523" i="7" s="1"/>
  <c r="S522" i="2"/>
  <c r="P522"/>
  <c r="M522"/>
  <c r="J522"/>
  <c r="G522"/>
  <c r="H522" i="7" s="1"/>
  <c r="S521" i="2"/>
  <c r="P521"/>
  <c r="M521"/>
  <c r="J521"/>
  <c r="G521"/>
  <c r="H521" i="7" s="1"/>
  <c r="S518" i="2"/>
  <c r="P518"/>
  <c r="M518"/>
  <c r="J518"/>
  <c r="G518"/>
  <c r="H518" i="7" s="1"/>
  <c r="S517" i="2"/>
  <c r="P517"/>
  <c r="M517"/>
  <c r="J517"/>
  <c r="G517"/>
  <c r="S515"/>
  <c r="P515"/>
  <c r="M515"/>
  <c r="J515"/>
  <c r="G515"/>
  <c r="H515" i="7" s="1"/>
  <c r="S514" i="2"/>
  <c r="P514"/>
  <c r="M514"/>
  <c r="J514"/>
  <c r="G514"/>
  <c r="H514" i="7" s="1"/>
  <c r="S513" i="2"/>
  <c r="P513"/>
  <c r="M513"/>
  <c r="J513"/>
  <c r="G513"/>
  <c r="H513" i="7" s="1"/>
  <c r="U512" i="2"/>
  <c r="T512"/>
  <c r="R512"/>
  <c r="Q512"/>
  <c r="O512"/>
  <c r="N512"/>
  <c r="L512"/>
  <c r="K512"/>
  <c r="I512"/>
  <c r="H512"/>
  <c r="I512" i="7" s="1"/>
  <c r="S511" i="2"/>
  <c r="P511"/>
  <c r="M511"/>
  <c r="J511"/>
  <c r="G511"/>
  <c r="H511" i="7" s="1"/>
  <c r="S510" i="2"/>
  <c r="P510"/>
  <c r="M510"/>
  <c r="J510"/>
  <c r="G510"/>
  <c r="H510" i="7" s="1"/>
  <c r="S509" i="2"/>
  <c r="P509"/>
  <c r="M509"/>
  <c r="J509"/>
  <c r="G509"/>
  <c r="H509" i="7" s="1"/>
  <c r="U508" i="2"/>
  <c r="T508"/>
  <c r="R508"/>
  <c r="Q508"/>
  <c r="O508"/>
  <c r="N508"/>
  <c r="L508"/>
  <c r="K508"/>
  <c r="H508"/>
  <c r="S506"/>
  <c r="P506"/>
  <c r="M506"/>
  <c r="J506"/>
  <c r="G506"/>
  <c r="H506" i="7" s="1"/>
  <c r="S505" i="2"/>
  <c r="P505"/>
  <c r="M505"/>
  <c r="J505"/>
  <c r="G505"/>
  <c r="H505" i="7" s="1"/>
  <c r="S504" i="2"/>
  <c r="P504"/>
  <c r="M504"/>
  <c r="J504"/>
  <c r="G504"/>
  <c r="H504" i="7" s="1"/>
  <c r="S503" i="2"/>
  <c r="P503"/>
  <c r="M503"/>
  <c r="J503"/>
  <c r="G503"/>
  <c r="H503" i="7" s="1"/>
  <c r="U502" i="2"/>
  <c r="T502"/>
  <c r="R502"/>
  <c r="Q502"/>
  <c r="O502"/>
  <c r="N502"/>
  <c r="L502"/>
  <c r="K502"/>
  <c r="I502"/>
  <c r="J502" i="7" s="1"/>
  <c r="H502" i="2"/>
  <c r="I502" i="7" s="1"/>
  <c r="S501" i="2"/>
  <c r="P501"/>
  <c r="M501"/>
  <c r="J501"/>
  <c r="G501"/>
  <c r="H501" i="7" s="1"/>
  <c r="S500" i="2"/>
  <c r="P500"/>
  <c r="M500"/>
  <c r="J500"/>
  <c r="G500"/>
  <c r="H500" i="7" s="1"/>
  <c r="U499" i="2"/>
  <c r="T499"/>
  <c r="R499"/>
  <c r="Q499"/>
  <c r="O499"/>
  <c r="N499"/>
  <c r="L499"/>
  <c r="K499"/>
  <c r="I499"/>
  <c r="J499" i="7" s="1"/>
  <c r="S496" i="2"/>
  <c r="P496"/>
  <c r="M496"/>
  <c r="J496"/>
  <c r="G496"/>
  <c r="H496" i="7" s="1"/>
  <c r="S494" i="2"/>
  <c r="P494"/>
  <c r="M494"/>
  <c r="J494"/>
  <c r="G494"/>
  <c r="S493"/>
  <c r="P493"/>
  <c r="M493"/>
  <c r="J493"/>
  <c r="G493"/>
  <c r="H493" i="7" s="1"/>
  <c r="S492" i="2"/>
  <c r="P492"/>
  <c r="M492"/>
  <c r="J492"/>
  <c r="G492"/>
  <c r="H492" i="7" s="1"/>
  <c r="U491" i="2"/>
  <c r="T491"/>
  <c r="R491"/>
  <c r="Q491"/>
  <c r="O491"/>
  <c r="N491"/>
  <c r="L491"/>
  <c r="K491"/>
  <c r="I491"/>
  <c r="J491" i="7" s="1"/>
  <c r="H491" i="2"/>
  <c r="I491" i="7" s="1"/>
  <c r="S490" i="2"/>
  <c r="P490"/>
  <c r="M490"/>
  <c r="J490"/>
  <c r="G490"/>
  <c r="H490" i="7" s="1"/>
  <c r="S489" i="2"/>
  <c r="P489"/>
  <c r="M489"/>
  <c r="J489"/>
  <c r="G489"/>
  <c r="H489" i="7" s="1"/>
  <c r="U488" i="2"/>
  <c r="T488"/>
  <c r="R488"/>
  <c r="Q488"/>
  <c r="O488"/>
  <c r="N488"/>
  <c r="L488"/>
  <c r="K488"/>
  <c r="I488"/>
  <c r="J488" i="7" s="1"/>
  <c r="H488" i="2"/>
  <c r="I488" i="7" s="1"/>
  <c r="S487" i="2"/>
  <c r="P487"/>
  <c r="M487"/>
  <c r="J487"/>
  <c r="G487"/>
  <c r="H487" i="7" s="1"/>
  <c r="S486" i="2"/>
  <c r="P486"/>
  <c r="M486"/>
  <c r="J486"/>
  <c r="G486"/>
  <c r="H486" i="7" s="1"/>
  <c r="U485" i="2"/>
  <c r="U484" s="1"/>
  <c r="T485"/>
  <c r="R485"/>
  <c r="Q485"/>
  <c r="O485"/>
  <c r="N485"/>
  <c r="L485"/>
  <c r="K485"/>
  <c r="K484" s="1"/>
  <c r="I485"/>
  <c r="J485" i="7" s="1"/>
  <c r="H485" i="2"/>
  <c r="I485" i="7" s="1"/>
  <c r="S483" i="2"/>
  <c r="P483"/>
  <c r="M483"/>
  <c r="J483"/>
  <c r="G483"/>
  <c r="H483" i="7" s="1"/>
  <c r="S482" i="2"/>
  <c r="P482"/>
  <c r="M482"/>
  <c r="J482"/>
  <c r="G482"/>
  <c r="H482" i="7" s="1"/>
  <c r="U481" i="2"/>
  <c r="T481"/>
  <c r="R481"/>
  <c r="Q481"/>
  <c r="O481"/>
  <c r="N481"/>
  <c r="L481"/>
  <c r="K481"/>
  <c r="I481"/>
  <c r="J481" i="7" s="1"/>
  <c r="H481" i="2"/>
  <c r="I481" i="7" s="1"/>
  <c r="S480" i="2"/>
  <c r="P480"/>
  <c r="M480"/>
  <c r="J480"/>
  <c r="G480"/>
  <c r="H480" i="7" s="1"/>
  <c r="S479" i="2"/>
  <c r="P479"/>
  <c r="M479"/>
  <c r="J479"/>
  <c r="G479"/>
  <c r="H479" i="7" s="1"/>
  <c r="U478" i="2"/>
  <c r="T478"/>
  <c r="R478"/>
  <c r="Q478"/>
  <c r="O478"/>
  <c r="O477" s="1"/>
  <c r="N478"/>
  <c r="L478"/>
  <c r="L477" s="1"/>
  <c r="K478"/>
  <c r="I478"/>
  <c r="J478" i="7" s="1"/>
  <c r="H478" i="2"/>
  <c r="I478" i="7" s="1"/>
  <c r="S476" i="2"/>
  <c r="P476"/>
  <c r="M476"/>
  <c r="J476"/>
  <c r="G476"/>
  <c r="H476" i="7" s="1"/>
  <c r="S475" i="2"/>
  <c r="P475"/>
  <c r="M475"/>
  <c r="J475"/>
  <c r="G475"/>
  <c r="H475" i="7" s="1"/>
  <c r="U474" i="2"/>
  <c r="T474"/>
  <c r="R474"/>
  <c r="Q474"/>
  <c r="O474"/>
  <c r="N474"/>
  <c r="L474"/>
  <c r="K474"/>
  <c r="I474"/>
  <c r="J474" i="7" s="1"/>
  <c r="H474" i="2"/>
  <c r="I474" i="7" s="1"/>
  <c r="S473" i="2"/>
  <c r="P473"/>
  <c r="M473"/>
  <c r="J473"/>
  <c r="G473"/>
  <c r="H473" i="7" s="1"/>
  <c r="S472" i="2"/>
  <c r="P472"/>
  <c r="M472"/>
  <c r="J472"/>
  <c r="G472"/>
  <c r="H472" i="7" s="1"/>
  <c r="U471" i="2"/>
  <c r="T471"/>
  <c r="R471"/>
  <c r="Q471"/>
  <c r="O471"/>
  <c r="N471"/>
  <c r="L471"/>
  <c r="K471"/>
  <c r="I471"/>
  <c r="J471" i="7" s="1"/>
  <c r="H471" i="2"/>
  <c r="I471" i="7" s="1"/>
  <c r="S470" i="2"/>
  <c r="P470"/>
  <c r="M470"/>
  <c r="J470"/>
  <c r="G470"/>
  <c r="H470" i="7" s="1"/>
  <c r="S469" i="2"/>
  <c r="P469"/>
  <c r="M469"/>
  <c r="J469"/>
  <c r="G469"/>
  <c r="H469" i="7" s="1"/>
  <c r="U468" i="2"/>
  <c r="T468"/>
  <c r="R468"/>
  <c r="Q468"/>
  <c r="O468"/>
  <c r="N468"/>
  <c r="L468"/>
  <c r="K468"/>
  <c r="I468"/>
  <c r="J468" i="7" s="1"/>
  <c r="H468" i="2"/>
  <c r="I468" i="7" s="1"/>
  <c r="S467" i="2"/>
  <c r="P467"/>
  <c r="M467"/>
  <c r="J467"/>
  <c r="G467"/>
  <c r="H467" i="7" s="1"/>
  <c r="S466" i="2"/>
  <c r="P466"/>
  <c r="M466"/>
  <c r="J466"/>
  <c r="G466"/>
  <c r="H466" i="7" s="1"/>
  <c r="H29" s="1"/>
  <c r="U465" i="2"/>
  <c r="T465"/>
  <c r="R465"/>
  <c r="Q465"/>
  <c r="O465"/>
  <c r="N465"/>
  <c r="L465"/>
  <c r="K465"/>
  <c r="I465"/>
  <c r="J465" i="7" s="1"/>
  <c r="H465" i="2"/>
  <c r="I465" i="7" s="1"/>
  <c r="S464" i="2"/>
  <c r="P464"/>
  <c r="M464"/>
  <c r="J464"/>
  <c r="G464"/>
  <c r="H464" i="7" s="1"/>
  <c r="S463" i="2"/>
  <c r="P463"/>
  <c r="M463"/>
  <c r="J463"/>
  <c r="G463"/>
  <c r="H463" i="7" s="1"/>
  <c r="H28" s="1"/>
  <c r="U462" i="2"/>
  <c r="T462"/>
  <c r="R462"/>
  <c r="Q462"/>
  <c r="O462"/>
  <c r="N462"/>
  <c r="L462"/>
  <c r="K462"/>
  <c r="I462"/>
  <c r="J462" i="7" s="1"/>
  <c r="H462" i="2"/>
  <c r="I462" i="7" s="1"/>
  <c r="S460" i="2"/>
  <c r="P460"/>
  <c r="M460"/>
  <c r="J460"/>
  <c r="G460"/>
  <c r="H460" i="7" s="1"/>
  <c r="S459" i="2"/>
  <c r="P459"/>
  <c r="M459"/>
  <c r="J459"/>
  <c r="G459"/>
  <c r="H459" i="7" s="1"/>
  <c r="U458" i="2"/>
  <c r="T458"/>
  <c r="R458"/>
  <c r="Q458"/>
  <c r="O458"/>
  <c r="N458"/>
  <c r="L458"/>
  <c r="K458"/>
  <c r="I458"/>
  <c r="J458" i="7" s="1"/>
  <c r="H458" i="2"/>
  <c r="I458" i="7" s="1"/>
  <c r="S457" i="2"/>
  <c r="P457"/>
  <c r="M457"/>
  <c r="J457"/>
  <c r="G457"/>
  <c r="H457" i="7" s="1"/>
  <c r="S456" i="2"/>
  <c r="P456"/>
  <c r="M456"/>
  <c r="J456"/>
  <c r="G456"/>
  <c r="H456" i="7" s="1"/>
  <c r="U455" i="2"/>
  <c r="T455"/>
  <c r="R455"/>
  <c r="Q455"/>
  <c r="O455"/>
  <c r="N455"/>
  <c r="L455"/>
  <c r="K455"/>
  <c r="I455"/>
  <c r="J455" i="7" s="1"/>
  <c r="H455" i="2"/>
  <c r="I455" i="7" s="1"/>
  <c r="S454" i="2"/>
  <c r="P454"/>
  <c r="M454"/>
  <c r="J454"/>
  <c r="G454"/>
  <c r="H454" i="7" s="1"/>
  <c r="S453" i="2"/>
  <c r="P453"/>
  <c r="M453"/>
  <c r="J453"/>
  <c r="G453"/>
  <c r="H453" i="7" s="1"/>
  <c r="U452" i="2"/>
  <c r="T452"/>
  <c r="R452"/>
  <c r="Q452"/>
  <c r="O452"/>
  <c r="N452"/>
  <c r="L452"/>
  <c r="K452"/>
  <c r="I452"/>
  <c r="J452" i="7" s="1"/>
  <c r="H452" i="2"/>
  <c r="I452" i="7" s="1"/>
  <c r="S451" i="2"/>
  <c r="P451"/>
  <c r="M451"/>
  <c r="J451"/>
  <c r="G451"/>
  <c r="H451" i="7" s="1"/>
  <c r="S450" i="2"/>
  <c r="P450"/>
  <c r="M450"/>
  <c r="J450"/>
  <c r="G450"/>
  <c r="H450" i="7" s="1"/>
  <c r="U449" i="2"/>
  <c r="T449"/>
  <c r="R449"/>
  <c r="Q449"/>
  <c r="O449"/>
  <c r="N449"/>
  <c r="L449"/>
  <c r="K449"/>
  <c r="I449"/>
  <c r="J449" i="7" s="1"/>
  <c r="H449" i="2"/>
  <c r="I449" i="7" s="1"/>
  <c r="S444" i="2"/>
  <c r="P444"/>
  <c r="M444"/>
  <c r="J444"/>
  <c r="G444"/>
  <c r="H444" i="7" s="1"/>
  <c r="S443" i="2"/>
  <c r="P443"/>
  <c r="M443"/>
  <c r="J443"/>
  <c r="G443"/>
  <c r="H443" i="7" s="1"/>
  <c r="U442" i="2"/>
  <c r="T442"/>
  <c r="R442"/>
  <c r="Q442"/>
  <c r="O442"/>
  <c r="N442"/>
  <c r="L442"/>
  <c r="K442"/>
  <c r="I442"/>
  <c r="J442" i="7" s="1"/>
  <c r="H442" i="2"/>
  <c r="I442" i="7" s="1"/>
  <c r="S441" i="2"/>
  <c r="P441"/>
  <c r="M441"/>
  <c r="J441"/>
  <c r="G441"/>
  <c r="H441" i="7" s="1"/>
  <c r="S440" i="2"/>
  <c r="P440"/>
  <c r="M440"/>
  <c r="J440"/>
  <c r="G440"/>
  <c r="H440" i="7" s="1"/>
  <c r="U439" i="2"/>
  <c r="T439"/>
  <c r="R439"/>
  <c r="Q439"/>
  <c r="O439"/>
  <c r="N439"/>
  <c r="L439"/>
  <c r="K439"/>
  <c r="I439"/>
  <c r="J439" i="7" s="1"/>
  <c r="H439" i="2"/>
  <c r="I439" i="7" s="1"/>
  <c r="S438" i="2"/>
  <c r="P438"/>
  <c r="M438"/>
  <c r="J438"/>
  <c r="G438"/>
  <c r="H438" i="7" s="1"/>
  <c r="S437" i="2"/>
  <c r="P437"/>
  <c r="M437"/>
  <c r="J437"/>
  <c r="G437"/>
  <c r="H437" i="7" s="1"/>
  <c r="U436" i="2"/>
  <c r="T436"/>
  <c r="R436"/>
  <c r="Q436"/>
  <c r="O436"/>
  <c r="N436"/>
  <c r="L436"/>
  <c r="K436"/>
  <c r="I436"/>
  <c r="J436" i="7" s="1"/>
  <c r="H436" i="2"/>
  <c r="I436" i="7" s="1"/>
  <c r="S435" i="2"/>
  <c r="P435"/>
  <c r="M435"/>
  <c r="J435"/>
  <c r="G435"/>
  <c r="H435" i="7" s="1"/>
  <c r="S434" i="2"/>
  <c r="P434"/>
  <c r="M434"/>
  <c r="J434"/>
  <c r="G434"/>
  <c r="H434" i="7" s="1"/>
  <c r="U433" i="2"/>
  <c r="T433"/>
  <c r="R433"/>
  <c r="Q433"/>
  <c r="O433"/>
  <c r="N433"/>
  <c r="L433"/>
  <c r="K433"/>
  <c r="I433"/>
  <c r="J433" i="7" s="1"/>
  <c r="H433" i="2"/>
  <c r="I433" i="7" s="1"/>
  <c r="S432" i="2"/>
  <c r="P432"/>
  <c r="M432"/>
  <c r="J432"/>
  <c r="G432"/>
  <c r="H432" i="7" s="1"/>
  <c r="S431" i="2"/>
  <c r="P431"/>
  <c r="M431"/>
  <c r="J431"/>
  <c r="G431"/>
  <c r="H431" i="7" s="1"/>
  <c r="U430" i="2"/>
  <c r="T430"/>
  <c r="R430"/>
  <c r="Q430"/>
  <c r="O430"/>
  <c r="N430"/>
  <c r="L430"/>
  <c r="K430"/>
  <c r="I430"/>
  <c r="J430" i="7" s="1"/>
  <c r="H430" i="2"/>
  <c r="I430" i="7" s="1"/>
  <c r="S429" i="2"/>
  <c r="P429"/>
  <c r="M429"/>
  <c r="J429"/>
  <c r="G429"/>
  <c r="H429" i="7" s="1"/>
  <c r="S428" i="2"/>
  <c r="P428"/>
  <c r="M428"/>
  <c r="J428"/>
  <c r="G428"/>
  <c r="H428" i="7" s="1"/>
  <c r="U427" i="2"/>
  <c r="T427"/>
  <c r="R427"/>
  <c r="Q427"/>
  <c r="O427"/>
  <c r="N427"/>
  <c r="L427"/>
  <c r="K427"/>
  <c r="I427"/>
  <c r="J427" i="7" s="1"/>
  <c r="H427" i="2"/>
  <c r="I427" i="7" s="1"/>
  <c r="S426" i="2"/>
  <c r="P426"/>
  <c r="M426"/>
  <c r="J426"/>
  <c r="G426"/>
  <c r="H426" i="7" s="1"/>
  <c r="S425" i="2"/>
  <c r="P425"/>
  <c r="M425"/>
  <c r="J425"/>
  <c r="G425"/>
  <c r="H425" i="7" s="1"/>
  <c r="U424" i="2"/>
  <c r="T424"/>
  <c r="R424"/>
  <c r="Q424"/>
  <c r="O424"/>
  <c r="N424"/>
  <c r="L424"/>
  <c r="K424"/>
  <c r="I424"/>
  <c r="J424" i="7" s="1"/>
  <c r="H424" i="2"/>
  <c r="I424" i="7" s="1"/>
  <c r="S423" i="2"/>
  <c r="P423"/>
  <c r="M423"/>
  <c r="J423"/>
  <c r="G423"/>
  <c r="H423" i="7" s="1"/>
  <c r="S422" i="2"/>
  <c r="P422"/>
  <c r="M422"/>
  <c r="J422"/>
  <c r="G422"/>
  <c r="H422" i="7" s="1"/>
  <c r="U421" i="2"/>
  <c r="T421"/>
  <c r="R421"/>
  <c r="Q421"/>
  <c r="O421"/>
  <c r="O420" s="1"/>
  <c r="N421"/>
  <c r="L421"/>
  <c r="K421"/>
  <c r="I421"/>
  <c r="J421" i="7" s="1"/>
  <c r="H421" i="2"/>
  <c r="I421" i="7" s="1"/>
  <c r="S419" i="2"/>
  <c r="P419"/>
  <c r="M419"/>
  <c r="J419"/>
  <c r="G419"/>
  <c r="H419" i="7" s="1"/>
  <c r="S418" i="2"/>
  <c r="P418"/>
  <c r="M418"/>
  <c r="J418"/>
  <c r="G418"/>
  <c r="H418" i="7" s="1"/>
  <c r="U417" i="2"/>
  <c r="T417"/>
  <c r="R417"/>
  <c r="Q417"/>
  <c r="O417"/>
  <c r="N417"/>
  <c r="L417"/>
  <c r="K417"/>
  <c r="I417"/>
  <c r="J417" i="7" s="1"/>
  <c r="H417" i="2"/>
  <c r="I417" i="7" s="1"/>
  <c r="S416" i="2"/>
  <c r="P416"/>
  <c r="M416"/>
  <c r="J416"/>
  <c r="G416"/>
  <c r="H416" i="7" s="1"/>
  <c r="S415" i="2"/>
  <c r="P415"/>
  <c r="M415"/>
  <c r="J415"/>
  <c r="G415"/>
  <c r="H415" i="7" s="1"/>
  <c r="U414" i="2"/>
  <c r="T414"/>
  <c r="R414"/>
  <c r="Q414"/>
  <c r="O414"/>
  <c r="N414"/>
  <c r="L414"/>
  <c r="K414"/>
  <c r="I414"/>
  <c r="J414" i="7" s="1"/>
  <c r="H414" i="2"/>
  <c r="I414" i="7" s="1"/>
  <c r="S409" i="2"/>
  <c r="P409"/>
  <c r="M409"/>
  <c r="J409"/>
  <c r="G409"/>
  <c r="H409" i="7" s="1"/>
  <c r="S408" i="2"/>
  <c r="P408"/>
  <c r="M408"/>
  <c r="J408"/>
  <c r="G408"/>
  <c r="S407"/>
  <c r="P407"/>
  <c r="M407"/>
  <c r="J407"/>
  <c r="G407"/>
  <c r="H407" i="7" s="1"/>
  <c r="S406" i="2"/>
  <c r="P406"/>
  <c r="M406"/>
  <c r="J406"/>
  <c r="G406"/>
  <c r="H406" i="7" s="1"/>
  <c r="S405" i="2"/>
  <c r="P405"/>
  <c r="M405"/>
  <c r="J405"/>
  <c r="G405"/>
  <c r="H405" i="7" s="1"/>
  <c r="S404" i="2"/>
  <c r="P404"/>
  <c r="M404"/>
  <c r="J404"/>
  <c r="G404"/>
  <c r="H404" i="7" s="1"/>
  <c r="U403" i="2"/>
  <c r="T403"/>
  <c r="R403"/>
  <c r="R401" s="1"/>
  <c r="Q403"/>
  <c r="O403"/>
  <c r="O401" s="1"/>
  <c r="N403"/>
  <c r="L403"/>
  <c r="L401" s="1"/>
  <c r="K403"/>
  <c r="I403"/>
  <c r="S402"/>
  <c r="P402"/>
  <c r="M402"/>
  <c r="J402"/>
  <c r="G402"/>
  <c r="H402" i="7" s="1"/>
  <c r="S400" i="2"/>
  <c r="P400"/>
  <c r="M400"/>
  <c r="J400"/>
  <c r="G400"/>
  <c r="H400" i="7" s="1"/>
  <c r="S399" i="2"/>
  <c r="P399"/>
  <c r="M399"/>
  <c r="J399"/>
  <c r="G399"/>
  <c r="S395"/>
  <c r="P395"/>
  <c r="M395"/>
  <c r="J395"/>
  <c r="G395"/>
  <c r="H395" i="7" s="1"/>
  <c r="S394" i="2"/>
  <c r="P394"/>
  <c r="M394"/>
  <c r="J394"/>
  <c r="G394"/>
  <c r="H394" i="7" s="1"/>
  <c r="S392" i="2"/>
  <c r="P392"/>
  <c r="M392"/>
  <c r="J392"/>
  <c r="G392"/>
  <c r="H392" i="7" s="1"/>
  <c r="S391" i="2"/>
  <c r="P391"/>
  <c r="M391"/>
  <c r="J391"/>
  <c r="G391"/>
  <c r="H391" i="7" s="1"/>
  <c r="S390" i="2"/>
  <c r="P390"/>
  <c r="M390"/>
  <c r="J390"/>
  <c r="G390"/>
  <c r="H390" i="7" s="1"/>
  <c r="S389" i="2"/>
  <c r="P389"/>
  <c r="M389"/>
  <c r="J389"/>
  <c r="G389"/>
  <c r="H389" i="7" s="1"/>
  <c r="U388" i="2"/>
  <c r="T388"/>
  <c r="R388"/>
  <c r="Q388"/>
  <c r="O388"/>
  <c r="N388"/>
  <c r="L388"/>
  <c r="K388"/>
  <c r="I388"/>
  <c r="H388"/>
  <c r="S386"/>
  <c r="P386"/>
  <c r="M386"/>
  <c r="J386"/>
  <c r="G386"/>
  <c r="H386" i="7" s="1"/>
  <c r="S385" i="2"/>
  <c r="P385"/>
  <c r="M385"/>
  <c r="J385"/>
  <c r="G385"/>
  <c r="H385" i="7" s="1"/>
  <c r="S384" i="2"/>
  <c r="P384"/>
  <c r="M384"/>
  <c r="J384"/>
  <c r="G384"/>
  <c r="H384" i="7" s="1"/>
  <c r="U383" i="2"/>
  <c r="U382" s="1"/>
  <c r="U381" s="1"/>
  <c r="T383"/>
  <c r="T47" s="1"/>
  <c r="T35" s="1"/>
  <c r="R383"/>
  <c r="R47" s="1"/>
  <c r="R35" s="1"/>
  <c r="Q383"/>
  <c r="Q382" s="1"/>
  <c r="Q381" s="1"/>
  <c r="O383"/>
  <c r="O382" s="1"/>
  <c r="O381" s="1"/>
  <c r="N383"/>
  <c r="N47" s="1"/>
  <c r="N35" s="1"/>
  <c r="L383"/>
  <c r="L382" s="1"/>
  <c r="L381" s="1"/>
  <c r="K383"/>
  <c r="I383"/>
  <c r="H383"/>
  <c r="S380"/>
  <c r="P380"/>
  <c r="M380"/>
  <c r="J380"/>
  <c r="G380"/>
  <c r="S379"/>
  <c r="P379"/>
  <c r="M379"/>
  <c r="J379"/>
  <c r="G379"/>
  <c r="H379" i="7" s="1"/>
  <c r="S378" i="2"/>
  <c r="P378"/>
  <c r="M378"/>
  <c r="J378"/>
  <c r="G378"/>
  <c r="G377"/>
  <c r="H377" i="7" s="1"/>
  <c r="G376" i="2"/>
  <c r="H376" i="7" s="1"/>
  <c r="U375" i="2"/>
  <c r="T375"/>
  <c r="R375"/>
  <c r="Q375"/>
  <c r="O375"/>
  <c r="N375"/>
  <c r="L375"/>
  <c r="K375"/>
  <c r="I375"/>
  <c r="J375" i="7" s="1"/>
  <c r="H375" i="2"/>
  <c r="I375" i="7" s="1"/>
  <c r="G374" i="2"/>
  <c r="H374" i="7" s="1"/>
  <c r="G373" i="2"/>
  <c r="H373" i="7" s="1"/>
  <c r="U372" i="2"/>
  <c r="T372"/>
  <c r="R372"/>
  <c r="Q372"/>
  <c r="O372"/>
  <c r="N372"/>
  <c r="L372"/>
  <c r="K372"/>
  <c r="I372"/>
  <c r="J372" i="7" s="1"/>
  <c r="H372" i="2"/>
  <c r="I372" i="7" s="1"/>
  <c r="G371" i="2"/>
  <c r="H371" i="7" s="1"/>
  <c r="G370" i="2"/>
  <c r="H370" i="7" s="1"/>
  <c r="U369" i="2"/>
  <c r="T369"/>
  <c r="R369"/>
  <c r="Q369"/>
  <c r="O369"/>
  <c r="N369"/>
  <c r="L369"/>
  <c r="K369"/>
  <c r="K368" s="1"/>
  <c r="I369"/>
  <c r="H369"/>
  <c r="I369" i="7" s="1"/>
  <c r="I368" s="1"/>
  <c r="S367" i="2"/>
  <c r="P367"/>
  <c r="M367"/>
  <c r="J367"/>
  <c r="G367"/>
  <c r="H367" i="7" s="1"/>
  <c r="S366" i="2"/>
  <c r="P366"/>
  <c r="M366"/>
  <c r="J366"/>
  <c r="G366"/>
  <c r="G365"/>
  <c r="H365" i="7" s="1"/>
  <c r="G364" i="2"/>
  <c r="H364" i="7" s="1"/>
  <c r="U363" i="2"/>
  <c r="U362" s="1"/>
  <c r="T363"/>
  <c r="R363"/>
  <c r="R362" s="1"/>
  <c r="Q363"/>
  <c r="Q362" s="1"/>
  <c r="O363"/>
  <c r="O362" s="1"/>
  <c r="N363"/>
  <c r="N362" s="1"/>
  <c r="L363"/>
  <c r="L362" s="1"/>
  <c r="K363"/>
  <c r="I363"/>
  <c r="H363"/>
  <c r="S361"/>
  <c r="P361"/>
  <c r="M361"/>
  <c r="J361"/>
  <c r="G361"/>
  <c r="H361" i="7" s="1"/>
  <c r="S360" i="2"/>
  <c r="P360"/>
  <c r="M360"/>
  <c r="J360"/>
  <c r="G360"/>
  <c r="G359"/>
  <c r="H359" i="7" s="1"/>
  <c r="G358" i="2"/>
  <c r="H358" i="7" s="1"/>
  <c r="U357" i="2"/>
  <c r="T357"/>
  <c r="T356" s="1"/>
  <c r="R357"/>
  <c r="R356" s="1"/>
  <c r="Q357"/>
  <c r="Q356" s="1"/>
  <c r="O357"/>
  <c r="N357"/>
  <c r="N356" s="1"/>
  <c r="L357"/>
  <c r="L356" s="1"/>
  <c r="K357"/>
  <c r="I357"/>
  <c r="H357"/>
  <c r="I357" i="7" s="1"/>
  <c r="I356" s="1"/>
  <c r="S355" i="2"/>
  <c r="P355"/>
  <c r="M355"/>
  <c r="J355"/>
  <c r="G355"/>
  <c r="H355" i="7" s="1"/>
  <c r="S354" i="2"/>
  <c r="P354"/>
  <c r="M354"/>
  <c r="J354"/>
  <c r="G354"/>
  <c r="G353"/>
  <c r="H353" i="7" s="1"/>
  <c r="G352" i="2"/>
  <c r="H352" i="7" s="1"/>
  <c r="U351" i="2"/>
  <c r="T351"/>
  <c r="R351"/>
  <c r="Q351"/>
  <c r="O351"/>
  <c r="N351"/>
  <c r="L351"/>
  <c r="K351"/>
  <c r="I351"/>
  <c r="J351" i="7" s="1"/>
  <c r="H351" i="2"/>
  <c r="I351" i="7" s="1"/>
  <c r="G350" i="2"/>
  <c r="H350" i="7" s="1"/>
  <c r="G349" i="2"/>
  <c r="H349" i="7" s="1"/>
  <c r="U348" i="2"/>
  <c r="U347" s="1"/>
  <c r="T348"/>
  <c r="R348"/>
  <c r="Q348"/>
  <c r="O348"/>
  <c r="O347" s="1"/>
  <c r="N348"/>
  <c r="L348"/>
  <c r="L347" s="1"/>
  <c r="K348"/>
  <c r="I348"/>
  <c r="J348" i="7" s="1"/>
  <c r="J347" s="1"/>
  <c r="H348" i="2"/>
  <c r="I348" i="7" s="1"/>
  <c r="I347" s="1"/>
  <c r="S346" i="2"/>
  <c r="P346"/>
  <c r="M346"/>
  <c r="J346"/>
  <c r="G346"/>
  <c r="H346" i="7" s="1"/>
  <c r="S345" i="2"/>
  <c r="P345"/>
  <c r="M345"/>
  <c r="J345"/>
  <c r="G345"/>
  <c r="H345" i="7" s="1"/>
  <c r="G344" i="2"/>
  <c r="H344" i="7" s="1"/>
  <c r="G343" i="2"/>
  <c r="H343" i="7" s="1"/>
  <c r="U342" i="2"/>
  <c r="T342"/>
  <c r="R342"/>
  <c r="Q342"/>
  <c r="O342"/>
  <c r="N342"/>
  <c r="L342"/>
  <c r="K342"/>
  <c r="I342"/>
  <c r="J342" i="7" s="1"/>
  <c r="H342" i="2"/>
  <c r="I342" i="7" s="1"/>
  <c r="G341" i="2"/>
  <c r="H341" i="7" s="1"/>
  <c r="G340" i="2"/>
  <c r="H340" i="7" s="1"/>
  <c r="U339" i="2"/>
  <c r="T339"/>
  <c r="R339"/>
  <c r="Q339"/>
  <c r="O339"/>
  <c r="N339"/>
  <c r="L339"/>
  <c r="K339"/>
  <c r="I339"/>
  <c r="J339" i="7" s="1"/>
  <c r="H339" i="2"/>
  <c r="I339" i="7" s="1"/>
  <c r="S338" i="2"/>
  <c r="P338"/>
  <c r="M338"/>
  <c r="J338"/>
  <c r="G338"/>
  <c r="H338" i="7" s="1"/>
  <c r="S337" i="2"/>
  <c r="P337"/>
  <c r="M337"/>
  <c r="J337"/>
  <c r="G337"/>
  <c r="H337" i="7" s="1"/>
  <c r="U336" i="2"/>
  <c r="T336"/>
  <c r="R336"/>
  <c r="Q336"/>
  <c r="O336"/>
  <c r="N336"/>
  <c r="L336"/>
  <c r="K336"/>
  <c r="I336"/>
  <c r="J336" i="7" s="1"/>
  <c r="H336" i="2"/>
  <c r="I336" i="7" s="1"/>
  <c r="S333" i="2"/>
  <c r="P333"/>
  <c r="M333"/>
  <c r="J333"/>
  <c r="G333"/>
  <c r="H333" i="7" s="1"/>
  <c r="S332" i="2"/>
  <c r="P332"/>
  <c r="M332"/>
  <c r="J332"/>
  <c r="G332"/>
  <c r="S331"/>
  <c r="P331"/>
  <c r="M331"/>
  <c r="J331"/>
  <c r="G331"/>
  <c r="H331" i="7" s="1"/>
  <c r="S330" i="2"/>
  <c r="P330"/>
  <c r="M330"/>
  <c r="J330"/>
  <c r="G330"/>
  <c r="H330" i="7" s="1"/>
  <c r="S329" i="2"/>
  <c r="P329"/>
  <c r="M329"/>
  <c r="J329"/>
  <c r="G329"/>
  <c r="H329" i="7" s="1"/>
  <c r="U328" i="2"/>
  <c r="T328"/>
  <c r="R328"/>
  <c r="Q328"/>
  <c r="O328"/>
  <c r="N328"/>
  <c r="L328"/>
  <c r="K328"/>
  <c r="I328"/>
  <c r="J328" i="7" s="1"/>
  <c r="H328" i="2"/>
  <c r="I328" i="7" s="1"/>
  <c r="S327" i="2"/>
  <c r="P327"/>
  <c r="M327"/>
  <c r="J327"/>
  <c r="G327"/>
  <c r="H327" i="7" s="1"/>
  <c r="S326" i="2"/>
  <c r="P326"/>
  <c r="M326"/>
  <c r="J326"/>
  <c r="G326"/>
  <c r="H326" i="7" s="1"/>
  <c r="U325" i="2"/>
  <c r="U324" s="1"/>
  <c r="T325"/>
  <c r="T324" s="1"/>
  <c r="R325"/>
  <c r="Q325"/>
  <c r="O325"/>
  <c r="O324" s="1"/>
  <c r="N325"/>
  <c r="L325"/>
  <c r="L324" s="1"/>
  <c r="K325"/>
  <c r="K324" s="1"/>
  <c r="I325"/>
  <c r="J325" i="7" s="1"/>
  <c r="H325" i="2"/>
  <c r="I325" i="7" s="1"/>
  <c r="I324" s="1"/>
  <c r="S323" i="2"/>
  <c r="P323"/>
  <c r="M323"/>
  <c r="J323"/>
  <c r="G323"/>
  <c r="H323" i="7" s="1"/>
  <c r="S322" i="2"/>
  <c r="P322"/>
  <c r="M322"/>
  <c r="J322"/>
  <c r="G322"/>
  <c r="S321"/>
  <c r="P321"/>
  <c r="M321"/>
  <c r="J321"/>
  <c r="G321"/>
  <c r="S320"/>
  <c r="P320"/>
  <c r="M320"/>
  <c r="J320"/>
  <c r="G320"/>
  <c r="H320" i="7" s="1"/>
  <c r="S319" i="2"/>
  <c r="P319"/>
  <c r="M319"/>
  <c r="J319"/>
  <c r="G319"/>
  <c r="H319" i="7" s="1"/>
  <c r="S318" i="2"/>
  <c r="P318"/>
  <c r="M318"/>
  <c r="J318"/>
  <c r="G318"/>
  <c r="H318" i="7" s="1"/>
  <c r="S317" i="2"/>
  <c r="P317"/>
  <c r="M317"/>
  <c r="J317"/>
  <c r="G317"/>
  <c r="H317" i="7" s="1"/>
  <c r="S316" i="2"/>
  <c r="P316"/>
  <c r="M316"/>
  <c r="J316"/>
  <c r="G316"/>
  <c r="H316" i="7" s="1"/>
  <c r="S315" i="2"/>
  <c r="P315"/>
  <c r="M315"/>
  <c r="J315"/>
  <c r="G315"/>
  <c r="H315" i="7" s="1"/>
  <c r="J314"/>
  <c r="I314"/>
  <c r="S313" i="2"/>
  <c r="P313"/>
  <c r="M313"/>
  <c r="J313"/>
  <c r="G313"/>
  <c r="H313" i="7" s="1"/>
  <c r="S312" i="2"/>
  <c r="P312"/>
  <c r="M312"/>
  <c r="J312"/>
  <c r="G312"/>
  <c r="H312" i="7" s="1"/>
  <c r="S311" i="2"/>
  <c r="P311"/>
  <c r="M311"/>
  <c r="J311"/>
  <c r="G311"/>
  <c r="H311" i="7" s="1"/>
  <c r="S310" i="2"/>
  <c r="P310"/>
  <c r="M310"/>
  <c r="J310"/>
  <c r="G310"/>
  <c r="H310" i="7" s="1"/>
  <c r="S309" i="2"/>
  <c r="P309"/>
  <c r="M309"/>
  <c r="J309"/>
  <c r="G309"/>
  <c r="H309" i="7" s="1"/>
  <c r="U308" i="2"/>
  <c r="T308"/>
  <c r="R308"/>
  <c r="Q308"/>
  <c r="O308"/>
  <c r="N308"/>
  <c r="L308"/>
  <c r="K308"/>
  <c r="I308"/>
  <c r="J308" i="7" s="1"/>
  <c r="H308" i="2"/>
  <c r="I308" i="7" s="1"/>
  <c r="S307" i="2"/>
  <c r="P307"/>
  <c r="M307"/>
  <c r="J307"/>
  <c r="G307"/>
  <c r="H307" i="7" s="1"/>
  <c r="S306" i="2"/>
  <c r="P306"/>
  <c r="M306"/>
  <c r="J306"/>
  <c r="G306"/>
  <c r="H306" i="7" s="1"/>
  <c r="U305" i="2"/>
  <c r="T305"/>
  <c r="R305"/>
  <c r="Q305"/>
  <c r="O305"/>
  <c r="N305"/>
  <c r="L305"/>
  <c r="K305"/>
  <c r="I305"/>
  <c r="J305" i="7" s="1"/>
  <c r="S304" i="2"/>
  <c r="P304"/>
  <c r="M304"/>
  <c r="J304"/>
  <c r="G304"/>
  <c r="H304" i="7" s="1"/>
  <c r="S303" i="2"/>
  <c r="P303"/>
  <c r="M303"/>
  <c r="J303"/>
  <c r="G303"/>
  <c r="H303" i="7" s="1"/>
  <c r="S302" i="2"/>
  <c r="P302"/>
  <c r="M302"/>
  <c r="J302"/>
  <c r="G302"/>
  <c r="H302" i="7" s="1"/>
  <c r="S301" i="2"/>
  <c r="P301"/>
  <c r="M301"/>
  <c r="J301"/>
  <c r="G301"/>
  <c r="H301" i="7" s="1"/>
  <c r="S300" i="2"/>
  <c r="P300"/>
  <c r="M300"/>
  <c r="J300"/>
  <c r="G300"/>
  <c r="H300" i="7" s="1"/>
  <c r="S299" i="2"/>
  <c r="P299"/>
  <c r="M299"/>
  <c r="J299"/>
  <c r="G299"/>
  <c r="H299" i="7" s="1"/>
  <c r="U298" i="2"/>
  <c r="T298"/>
  <c r="R298"/>
  <c r="Q298"/>
  <c r="O298"/>
  <c r="N298"/>
  <c r="L298"/>
  <c r="K298"/>
  <c r="I298"/>
  <c r="J298" i="7" s="1"/>
  <c r="H298" i="2"/>
  <c r="I298" i="7" s="1"/>
  <c r="S297" i="2"/>
  <c r="P297"/>
  <c r="M297"/>
  <c r="J297"/>
  <c r="G297"/>
  <c r="H297" i="7" s="1"/>
  <c r="S296" i="2"/>
  <c r="P296"/>
  <c r="M296"/>
  <c r="J296"/>
  <c r="G296"/>
  <c r="H296" i="7" s="1"/>
  <c r="S295" i="2"/>
  <c r="P295"/>
  <c r="M295"/>
  <c r="J295"/>
  <c r="G295"/>
  <c r="H295" i="7" s="1"/>
  <c r="S294" i="2"/>
  <c r="P294"/>
  <c r="M294"/>
  <c r="J294"/>
  <c r="G294"/>
  <c r="H294" i="7" s="1"/>
  <c r="S293" i="2"/>
  <c r="P293"/>
  <c r="M293"/>
  <c r="J293"/>
  <c r="G293"/>
  <c r="H293" i="7" s="1"/>
  <c r="S292" i="2"/>
  <c r="P292"/>
  <c r="M292"/>
  <c r="J292"/>
  <c r="G292"/>
  <c r="H292" i="7" s="1"/>
  <c r="U291" i="2"/>
  <c r="T291"/>
  <c r="R291"/>
  <c r="Q291"/>
  <c r="O291"/>
  <c r="N291"/>
  <c r="L291"/>
  <c r="K291"/>
  <c r="I291"/>
  <c r="J291" i="7" s="1"/>
  <c r="S289" i="2"/>
  <c r="P289"/>
  <c r="M289"/>
  <c r="J289"/>
  <c r="G289"/>
  <c r="H289" i="7" s="1"/>
  <c r="S288" i="2"/>
  <c r="P288"/>
  <c r="M288"/>
  <c r="J288"/>
  <c r="G288"/>
  <c r="H288" i="7" s="1"/>
  <c r="S287" i="2"/>
  <c r="P287"/>
  <c r="M287"/>
  <c r="J287"/>
  <c r="G287"/>
  <c r="H287" i="7" s="1"/>
  <c r="S285" i="2"/>
  <c r="P285"/>
  <c r="M285"/>
  <c r="J285"/>
  <c r="G285"/>
  <c r="H285" i="7" s="1"/>
  <c r="S284" i="2"/>
  <c r="P284"/>
  <c r="M284"/>
  <c r="J284"/>
  <c r="G284"/>
  <c r="H284" i="7" s="1"/>
  <c r="S283" i="2"/>
  <c r="P283"/>
  <c r="M283"/>
  <c r="J283"/>
  <c r="G283"/>
  <c r="H283" i="7" s="1"/>
  <c r="U282" i="2"/>
  <c r="T282"/>
  <c r="R282"/>
  <c r="Q282"/>
  <c r="O282"/>
  <c r="N282"/>
  <c r="L282"/>
  <c r="K282"/>
  <c r="I282"/>
  <c r="J282" i="7" s="1"/>
  <c r="H282" i="2"/>
  <c r="I282" i="7" s="1"/>
  <c r="S281" i="2"/>
  <c r="P281"/>
  <c r="M281"/>
  <c r="J281"/>
  <c r="G281"/>
  <c r="H281" i="7" s="1"/>
  <c r="S280" i="2"/>
  <c r="P280"/>
  <c r="M280"/>
  <c r="J280"/>
  <c r="G280"/>
  <c r="H280" i="7" s="1"/>
  <c r="S279" i="2"/>
  <c r="P279"/>
  <c r="M279"/>
  <c r="J279"/>
  <c r="G279"/>
  <c r="H279" i="7" s="1"/>
  <c r="U278" i="2"/>
  <c r="T278"/>
  <c r="R278"/>
  <c r="Q278"/>
  <c r="O278"/>
  <c r="N278"/>
  <c r="L278"/>
  <c r="K278"/>
  <c r="I278"/>
  <c r="J278" i="7" s="1"/>
  <c r="S276" i="2"/>
  <c r="P276"/>
  <c r="M276"/>
  <c r="J276"/>
  <c r="G276"/>
  <c r="H276" i="7" s="1"/>
  <c r="S275" i="2"/>
  <c r="P275"/>
  <c r="M275"/>
  <c r="J275"/>
  <c r="G275"/>
  <c r="H275" i="7" s="1"/>
  <c r="S274" i="2"/>
  <c r="P274"/>
  <c r="M274"/>
  <c r="J274"/>
  <c r="G274"/>
  <c r="H274" i="7" s="1"/>
  <c r="S273" i="2"/>
  <c r="P273"/>
  <c r="M273"/>
  <c r="J273"/>
  <c r="G273"/>
  <c r="H273" i="7" s="1"/>
  <c r="U272" i="2"/>
  <c r="T272"/>
  <c r="R272"/>
  <c r="Q272"/>
  <c r="O272"/>
  <c r="N272"/>
  <c r="L272"/>
  <c r="K272"/>
  <c r="I272"/>
  <c r="J272" i="7" s="1"/>
  <c r="H272" i="2"/>
  <c r="I272" i="7" s="1"/>
  <c r="S271" i="2"/>
  <c r="P271"/>
  <c r="M271"/>
  <c r="J271"/>
  <c r="G271"/>
  <c r="H271" i="7" s="1"/>
  <c r="S270" i="2"/>
  <c r="P270"/>
  <c r="M270"/>
  <c r="J270"/>
  <c r="G270"/>
  <c r="H270" i="7" s="1"/>
  <c r="U269" i="2"/>
  <c r="T269"/>
  <c r="R269"/>
  <c r="Q269"/>
  <c r="O269"/>
  <c r="N269"/>
  <c r="L269"/>
  <c r="K269"/>
  <c r="I269"/>
  <c r="J269" i="7" s="1"/>
  <c r="H269" i="2"/>
  <c r="I269" i="7" s="1"/>
  <c r="S268" i="2"/>
  <c r="P268"/>
  <c r="M268"/>
  <c r="J268"/>
  <c r="G268"/>
  <c r="H268" i="7" s="1"/>
  <c r="S267" i="2"/>
  <c r="P267"/>
  <c r="M267"/>
  <c r="J267"/>
  <c r="G267"/>
  <c r="H267" i="7" s="1"/>
  <c r="H30" s="1"/>
  <c r="U266" i="2"/>
  <c r="U46" s="1"/>
  <c r="T266"/>
  <c r="R266"/>
  <c r="R46" s="1"/>
  <c r="Q266"/>
  <c r="Q46" s="1"/>
  <c r="O266"/>
  <c r="O46" s="1"/>
  <c r="N266"/>
  <c r="N46" s="1"/>
  <c r="L266"/>
  <c r="L46" s="1"/>
  <c r="K266"/>
  <c r="K46" s="1"/>
  <c r="I266"/>
  <c r="H266"/>
  <c r="S265"/>
  <c r="P265"/>
  <c r="M265"/>
  <c r="J265"/>
  <c r="G265"/>
  <c r="H265" i="7" s="1"/>
  <c r="S264" i="2"/>
  <c r="P264"/>
  <c r="M264"/>
  <c r="J264"/>
  <c r="G264"/>
  <c r="H264" i="7" s="1"/>
  <c r="U263" i="2"/>
  <c r="T263"/>
  <c r="R263"/>
  <c r="Q263"/>
  <c r="O263"/>
  <c r="N263"/>
  <c r="L263"/>
  <c r="K263"/>
  <c r="I263"/>
  <c r="J263" i="7" s="1"/>
  <c r="H263" i="2"/>
  <c r="I263" i="7" s="1"/>
  <c r="S262" i="2"/>
  <c r="P262"/>
  <c r="M262"/>
  <c r="J262"/>
  <c r="G262"/>
  <c r="H262" i="7" s="1"/>
  <c r="S261" i="2"/>
  <c r="P261"/>
  <c r="M261"/>
  <c r="J261"/>
  <c r="G261"/>
  <c r="H261" i="7" s="1"/>
  <c r="S260" i="2"/>
  <c r="P260"/>
  <c r="M260"/>
  <c r="J260"/>
  <c r="G260"/>
  <c r="H260" i="7" s="1"/>
  <c r="U259" i="2"/>
  <c r="T259"/>
  <c r="R259"/>
  <c r="Q259"/>
  <c r="O259"/>
  <c r="N259"/>
  <c r="L259"/>
  <c r="K259"/>
  <c r="I259"/>
  <c r="J259" i="7" s="1"/>
  <c r="H259" i="2"/>
  <c r="I259" i="7" s="1"/>
  <c r="S258" i="2"/>
  <c r="P258"/>
  <c r="M258"/>
  <c r="J258"/>
  <c r="G258"/>
  <c r="H258" i="7" s="1"/>
  <c r="S257" i="2"/>
  <c r="P257"/>
  <c r="M257"/>
  <c r="J257"/>
  <c r="G257"/>
  <c r="H257" i="7" s="1"/>
  <c r="U256" i="2"/>
  <c r="T256"/>
  <c r="R256"/>
  <c r="Q256"/>
  <c r="O256"/>
  <c r="N256"/>
  <c r="L256"/>
  <c r="K256"/>
  <c r="I256"/>
  <c r="J256" i="7" s="1"/>
  <c r="H256" i="2"/>
  <c r="I256" i="7" s="1"/>
  <c r="S255" i="2"/>
  <c r="P255"/>
  <c r="M255"/>
  <c r="J255"/>
  <c r="G255"/>
  <c r="H255" i="7" s="1"/>
  <c r="S254" i="2"/>
  <c r="P254"/>
  <c r="M254"/>
  <c r="J254"/>
  <c r="G254"/>
  <c r="H254" i="7" s="1"/>
  <c r="U253" i="2"/>
  <c r="T253"/>
  <c r="R253"/>
  <c r="Q253"/>
  <c r="O253"/>
  <c r="N253"/>
  <c r="L253"/>
  <c r="K253"/>
  <c r="I253"/>
  <c r="J253" i="7" s="1"/>
  <c r="H253" i="2"/>
  <c r="I253" i="7" s="1"/>
  <c r="S252" i="2"/>
  <c r="P252"/>
  <c r="M252"/>
  <c r="J252"/>
  <c r="G252"/>
  <c r="H252" i="7" s="1"/>
  <c r="S251" i="2"/>
  <c r="P251"/>
  <c r="M251"/>
  <c r="J251"/>
  <c r="G251"/>
  <c r="H251" i="7" s="1"/>
  <c r="U250" i="2"/>
  <c r="T250"/>
  <c r="R250"/>
  <c r="Q250"/>
  <c r="O250"/>
  <c r="N250"/>
  <c r="L250"/>
  <c r="K250"/>
  <c r="I250"/>
  <c r="J250" i="7" s="1"/>
  <c r="H250" i="2"/>
  <c r="I250" i="7" s="1"/>
  <c r="S249" i="2"/>
  <c r="P249"/>
  <c r="M249"/>
  <c r="J249"/>
  <c r="G249"/>
  <c r="H249" i="7" s="1"/>
  <c r="S248" i="2"/>
  <c r="P248"/>
  <c r="M248"/>
  <c r="J248"/>
  <c r="G248"/>
  <c r="H248" i="7" s="1"/>
  <c r="S247" i="2"/>
  <c r="P247"/>
  <c r="M247"/>
  <c r="J247"/>
  <c r="G247"/>
  <c r="H247" i="7" s="1"/>
  <c r="S246" i="2"/>
  <c r="P246"/>
  <c r="M246"/>
  <c r="J246"/>
  <c r="G246"/>
  <c r="H246" i="7" s="1"/>
  <c r="S245" i="2"/>
  <c r="P245"/>
  <c r="M245"/>
  <c r="J245"/>
  <c r="G245"/>
  <c r="H245" i="7" s="1"/>
  <c r="S244" i="2"/>
  <c r="P244"/>
  <c r="M244"/>
  <c r="J244"/>
  <c r="G244"/>
  <c r="H244" i="7" s="1"/>
  <c r="S243" i="2"/>
  <c r="P243"/>
  <c r="M243"/>
  <c r="J243"/>
  <c r="G243"/>
  <c r="H243" i="7" s="1"/>
  <c r="S242" i="2"/>
  <c r="P242"/>
  <c r="M242"/>
  <c r="J242"/>
  <c r="G242"/>
  <c r="H242" i="7" s="1"/>
  <c r="U241" i="2"/>
  <c r="T241"/>
  <c r="R241"/>
  <c r="Q241"/>
  <c r="O241"/>
  <c r="N241"/>
  <c r="L241"/>
  <c r="K241"/>
  <c r="I241"/>
  <c r="J241" i="7" s="1"/>
  <c r="S240" i="2"/>
  <c r="P240"/>
  <c r="M240"/>
  <c r="J240"/>
  <c r="G240"/>
  <c r="H240" i="7" s="1"/>
  <c r="S239" i="2"/>
  <c r="P239"/>
  <c r="M239"/>
  <c r="J239"/>
  <c r="G239"/>
  <c r="H239" i="7" s="1"/>
  <c r="U238" i="2"/>
  <c r="T238"/>
  <c r="R238"/>
  <c r="Q238"/>
  <c r="O238"/>
  <c r="N238"/>
  <c r="L238"/>
  <c r="K238"/>
  <c r="I238"/>
  <c r="J238" i="7" s="1"/>
  <c r="H238" i="2"/>
  <c r="I238" i="7" s="1"/>
  <c r="S237" i="2"/>
  <c r="P237"/>
  <c r="M237"/>
  <c r="J237"/>
  <c r="G237"/>
  <c r="H237" i="7" s="1"/>
  <c r="S236" i="2"/>
  <c r="P236"/>
  <c r="M236"/>
  <c r="J236"/>
  <c r="G236"/>
  <c r="H236" i="7" s="1"/>
  <c r="U235" i="2"/>
  <c r="T235"/>
  <c r="R235"/>
  <c r="Q235"/>
  <c r="O235"/>
  <c r="N235"/>
  <c r="L235"/>
  <c r="K235"/>
  <c r="I235"/>
  <c r="J235" i="7" s="1"/>
  <c r="H235" i="2"/>
  <c r="I235" i="7" s="1"/>
  <c r="S234" i="2"/>
  <c r="P234"/>
  <c r="M234"/>
  <c r="J234"/>
  <c r="G234"/>
  <c r="H234" i="7" s="1"/>
  <c r="S233" i="2"/>
  <c r="P233"/>
  <c r="M233"/>
  <c r="J233"/>
  <c r="G233"/>
  <c r="H233" i="7" s="1"/>
  <c r="U232" i="2"/>
  <c r="U231" s="1"/>
  <c r="T232"/>
  <c r="T231" s="1"/>
  <c r="R232"/>
  <c r="R231" s="1"/>
  <c r="Q232"/>
  <c r="Q231" s="1"/>
  <c r="O232"/>
  <c r="O231" s="1"/>
  <c r="N232"/>
  <c r="N231" s="1"/>
  <c r="L232"/>
  <c r="L231" s="1"/>
  <c r="K232"/>
  <c r="K231" s="1"/>
  <c r="I232"/>
  <c r="H232"/>
  <c r="I232" i="7" s="1"/>
  <c r="S230" i="2"/>
  <c r="P230"/>
  <c r="M230"/>
  <c r="J230"/>
  <c r="G230"/>
  <c r="H230" i="7" s="1"/>
  <c r="S229" i="2"/>
  <c r="P229"/>
  <c r="M229"/>
  <c r="J229"/>
  <c r="G229"/>
  <c r="H229" i="7" s="1"/>
  <c r="U228" i="2"/>
  <c r="T228"/>
  <c r="R228"/>
  <c r="Q228"/>
  <c r="O228"/>
  <c r="N228"/>
  <c r="L228"/>
  <c r="K228"/>
  <c r="I228"/>
  <c r="J228" i="7" s="1"/>
  <c r="H228" i="2"/>
  <c r="I228" i="7" s="1"/>
  <c r="S227" i="2"/>
  <c r="P227"/>
  <c r="M227"/>
  <c r="J227"/>
  <c r="G227"/>
  <c r="H227" i="7" s="1"/>
  <c r="S226" i="2"/>
  <c r="P226"/>
  <c r="M226"/>
  <c r="J226"/>
  <c r="G226"/>
  <c r="H226" i="7" s="1"/>
  <c r="U225" i="2"/>
  <c r="T225"/>
  <c r="R225"/>
  <c r="Q225"/>
  <c r="O225"/>
  <c r="N225"/>
  <c r="L225"/>
  <c r="K225"/>
  <c r="I225"/>
  <c r="J225" i="7" s="1"/>
  <c r="H225" i="2"/>
  <c r="I225" i="7" s="1"/>
  <c r="S224" i="2"/>
  <c r="P224"/>
  <c r="M224"/>
  <c r="J224"/>
  <c r="G224"/>
  <c r="H224" i="7" s="1"/>
  <c r="S223" i="2"/>
  <c r="P223"/>
  <c r="M223"/>
  <c r="J223"/>
  <c r="G223"/>
  <c r="H223" i="7" s="1"/>
  <c r="U222" i="2"/>
  <c r="T222"/>
  <c r="R222"/>
  <c r="Q222"/>
  <c r="Q221" s="1"/>
  <c r="O222"/>
  <c r="N222"/>
  <c r="L222"/>
  <c r="K222"/>
  <c r="I222"/>
  <c r="J222" i="7" s="1"/>
  <c r="H222" i="2"/>
  <c r="I222" i="7" s="1"/>
  <c r="S220" i="2"/>
  <c r="P220"/>
  <c r="M220"/>
  <c r="J220"/>
  <c r="G220"/>
  <c r="H220" i="7" s="1"/>
  <c r="S219" i="2"/>
  <c r="P219"/>
  <c r="M219"/>
  <c r="J219"/>
  <c r="G219"/>
  <c r="H219" i="7" s="1"/>
  <c r="U218" i="2"/>
  <c r="T218"/>
  <c r="R218"/>
  <c r="Q218"/>
  <c r="O218"/>
  <c r="N218"/>
  <c r="L218"/>
  <c r="K218"/>
  <c r="I218"/>
  <c r="J218" i="7" s="1"/>
  <c r="H218" i="2"/>
  <c r="I218" i="7" s="1"/>
  <c r="S217" i="2"/>
  <c r="P217"/>
  <c r="M217"/>
  <c r="J217"/>
  <c r="G217"/>
  <c r="H217" i="7" s="1"/>
  <c r="S216" i="2"/>
  <c r="P216"/>
  <c r="M216"/>
  <c r="J216"/>
  <c r="G216"/>
  <c r="H216" i="7" s="1"/>
  <c r="U215" i="2"/>
  <c r="T215"/>
  <c r="R215"/>
  <c r="Q215"/>
  <c r="O215"/>
  <c r="N215"/>
  <c r="L215"/>
  <c r="K215"/>
  <c r="I215"/>
  <c r="J215" i="7" s="1"/>
  <c r="H215" i="2"/>
  <c r="I215" i="7" s="1"/>
  <c r="S214" i="2"/>
  <c r="P214"/>
  <c r="M214"/>
  <c r="J214"/>
  <c r="G214"/>
  <c r="H214" i="7" s="1"/>
  <c r="S213" i="2"/>
  <c r="P213"/>
  <c r="M213"/>
  <c r="J213"/>
  <c r="G213"/>
  <c r="H213" i="7" s="1"/>
  <c r="U212" i="2"/>
  <c r="T212"/>
  <c r="R212"/>
  <c r="Q212"/>
  <c r="O212"/>
  <c r="N212"/>
  <c r="L212"/>
  <c r="K212"/>
  <c r="I212"/>
  <c r="J212" i="7" s="1"/>
  <c r="H212" i="2"/>
  <c r="I212" i="7" s="1"/>
  <c r="S209" i="2"/>
  <c r="P209"/>
  <c r="M209"/>
  <c r="J209"/>
  <c r="G209"/>
  <c r="H209" i="7" s="1"/>
  <c r="S208" i="2"/>
  <c r="P208"/>
  <c r="M208"/>
  <c r="J208"/>
  <c r="G208"/>
  <c r="H208" i="7" s="1"/>
  <c r="S207" i="2"/>
  <c r="P207"/>
  <c r="M207"/>
  <c r="J207"/>
  <c r="G207"/>
  <c r="H207" i="7" s="1"/>
  <c r="U206" i="2"/>
  <c r="T206"/>
  <c r="R206"/>
  <c r="Q206"/>
  <c r="O206"/>
  <c r="N206"/>
  <c r="L206"/>
  <c r="K206"/>
  <c r="I206"/>
  <c r="J206" i="7" s="1"/>
  <c r="H206" i="2"/>
  <c r="I206" i="7" s="1"/>
  <c r="S205" i="2"/>
  <c r="P205"/>
  <c r="M205"/>
  <c r="J205"/>
  <c r="G205"/>
  <c r="H205" i="7" s="1"/>
  <c r="S204" i="2"/>
  <c r="P204"/>
  <c r="M204"/>
  <c r="J204"/>
  <c r="G204"/>
  <c r="H204" i="7" s="1"/>
  <c r="S203" i="2"/>
  <c r="P203"/>
  <c r="M203"/>
  <c r="J203"/>
  <c r="G203"/>
  <c r="H203" i="7" s="1"/>
  <c r="U202" i="2"/>
  <c r="T202"/>
  <c r="R202"/>
  <c r="Q202"/>
  <c r="O202"/>
  <c r="N202"/>
  <c r="L202"/>
  <c r="K202"/>
  <c r="I202"/>
  <c r="J202" i="7" s="1"/>
  <c r="H202" i="2"/>
  <c r="I202" i="7" s="1"/>
  <c r="S201" i="2"/>
  <c r="P201"/>
  <c r="M201"/>
  <c r="J201"/>
  <c r="G201"/>
  <c r="H201" i="7" s="1"/>
  <c r="S200" i="2"/>
  <c r="P200"/>
  <c r="M200"/>
  <c r="J200"/>
  <c r="G200"/>
  <c r="H200" i="7" s="1"/>
  <c r="S199" i="2"/>
  <c r="P199"/>
  <c r="M199"/>
  <c r="J199"/>
  <c r="G199"/>
  <c r="H199" i="7" s="1"/>
  <c r="U198" i="2"/>
  <c r="T198"/>
  <c r="R198"/>
  <c r="Q198"/>
  <c r="O198"/>
  <c r="N198"/>
  <c r="L198"/>
  <c r="K198"/>
  <c r="I198"/>
  <c r="J198" i="7" s="1"/>
  <c r="S196" i="2"/>
  <c r="P196"/>
  <c r="M196"/>
  <c r="J196"/>
  <c r="G196"/>
  <c r="H196" i="7" s="1"/>
  <c r="S194" i="2"/>
  <c r="P194"/>
  <c r="M194"/>
  <c r="J194"/>
  <c r="G194"/>
  <c r="H194" i="7" s="1"/>
  <c r="S193" i="2"/>
  <c r="P193"/>
  <c r="M193"/>
  <c r="J193"/>
  <c r="G193"/>
  <c r="S192"/>
  <c r="P192"/>
  <c r="M192"/>
  <c r="J192"/>
  <c r="G192"/>
  <c r="S191"/>
  <c r="P191"/>
  <c r="M191"/>
  <c r="J191"/>
  <c r="G191"/>
  <c r="H191" i="7" s="1"/>
  <c r="S190" i="2"/>
  <c r="P190"/>
  <c r="M190"/>
  <c r="J190"/>
  <c r="G190"/>
  <c r="H190" i="7" s="1"/>
  <c r="U189" i="2"/>
  <c r="T189"/>
  <c r="R189"/>
  <c r="Q189"/>
  <c r="O189"/>
  <c r="N189"/>
  <c r="L189"/>
  <c r="K189"/>
  <c r="I189"/>
  <c r="J189" i="7" s="1"/>
  <c r="H189" i="2"/>
  <c r="I189" i="7" s="1"/>
  <c r="S186" i="2"/>
  <c r="P186"/>
  <c r="M186"/>
  <c r="J186"/>
  <c r="G186"/>
  <c r="H186" i="7" s="1"/>
  <c r="S185" i="2"/>
  <c r="P185"/>
  <c r="M185"/>
  <c r="J185"/>
  <c r="G185"/>
  <c r="H185" i="7" s="1"/>
  <c r="S184" i="2"/>
  <c r="P184"/>
  <c r="M184"/>
  <c r="J184"/>
  <c r="G184"/>
  <c r="H184" i="7" s="1"/>
  <c r="U183" i="2"/>
  <c r="T183"/>
  <c r="R183"/>
  <c r="Q183"/>
  <c r="O183"/>
  <c r="N183"/>
  <c r="L183"/>
  <c r="K183"/>
  <c r="I183"/>
  <c r="J183" i="7" s="1"/>
  <c r="H183" i="2"/>
  <c r="I183" i="7" s="1"/>
  <c r="S181" i="2"/>
  <c r="P181"/>
  <c r="M181"/>
  <c r="J181"/>
  <c r="G181"/>
  <c r="H181" i="7" s="1"/>
  <c r="S180" i="2"/>
  <c r="P180"/>
  <c r="M180"/>
  <c r="J180"/>
  <c r="G180"/>
  <c r="H180" i="7" s="1"/>
  <c r="U179" i="2"/>
  <c r="T179"/>
  <c r="R179"/>
  <c r="Q179"/>
  <c r="O179"/>
  <c r="N179"/>
  <c r="L179"/>
  <c r="K179"/>
  <c r="I179"/>
  <c r="J179" i="7" s="1"/>
  <c r="H179" i="2"/>
  <c r="I179" i="7" s="1"/>
  <c r="S178" i="2"/>
  <c r="P178"/>
  <c r="M178"/>
  <c r="J178"/>
  <c r="G178"/>
  <c r="H178" i="7" s="1"/>
  <c r="S177" i="2"/>
  <c r="P177"/>
  <c r="M177"/>
  <c r="J177"/>
  <c r="G177"/>
  <c r="H177" i="7" s="1"/>
  <c r="U176" i="2"/>
  <c r="T176"/>
  <c r="R176"/>
  <c r="Q176"/>
  <c r="O176"/>
  <c r="N176"/>
  <c r="L176"/>
  <c r="K176"/>
  <c r="I176"/>
  <c r="J176" i="7" s="1"/>
  <c r="H176" i="2"/>
  <c r="I176" i="7" s="1"/>
  <c r="S175" i="2"/>
  <c r="P175"/>
  <c r="M175"/>
  <c r="J175"/>
  <c r="G175"/>
  <c r="H175" i="7" s="1"/>
  <c r="S174" i="2"/>
  <c r="P174"/>
  <c r="M174"/>
  <c r="J174"/>
  <c r="G174"/>
  <c r="H174" i="7" s="1"/>
  <c r="U173" i="2"/>
  <c r="T173"/>
  <c r="R173"/>
  <c r="Q173"/>
  <c r="O173"/>
  <c r="N173"/>
  <c r="L173"/>
  <c r="K173"/>
  <c r="I173"/>
  <c r="J173" i="7" s="1"/>
  <c r="H173" i="2"/>
  <c r="I173" i="7" s="1"/>
  <c r="S172" i="2"/>
  <c r="P172"/>
  <c r="M172"/>
  <c r="J172"/>
  <c r="G172"/>
  <c r="H172" i="7" s="1"/>
  <c r="S171" i="2"/>
  <c r="P171"/>
  <c r="M171"/>
  <c r="J171"/>
  <c r="G171"/>
  <c r="H171" i="7" s="1"/>
  <c r="U170" i="2"/>
  <c r="U169" s="1"/>
  <c r="T170"/>
  <c r="T169" s="1"/>
  <c r="R170"/>
  <c r="R169" s="1"/>
  <c r="Q170"/>
  <c r="Q169" s="1"/>
  <c r="O170"/>
  <c r="O169" s="1"/>
  <c r="N170"/>
  <c r="N169" s="1"/>
  <c r="L170"/>
  <c r="L169" s="1"/>
  <c r="K170"/>
  <c r="K169" s="1"/>
  <c r="I170"/>
  <c r="H170"/>
  <c r="S168"/>
  <c r="P168"/>
  <c r="M168"/>
  <c r="J168"/>
  <c r="G168"/>
  <c r="H168" i="7" s="1"/>
  <c r="S167" i="2"/>
  <c r="P167"/>
  <c r="M167"/>
  <c r="J167"/>
  <c r="G167"/>
  <c r="H167" i="7" s="1"/>
  <c r="S166" i="2"/>
  <c r="P166"/>
  <c r="M166"/>
  <c r="J166"/>
  <c r="G166"/>
  <c r="H166" i="7" s="1"/>
  <c r="U165" i="2"/>
  <c r="T165"/>
  <c r="R165"/>
  <c r="Q165"/>
  <c r="O165"/>
  <c r="N165"/>
  <c r="L165"/>
  <c r="K165"/>
  <c r="I165"/>
  <c r="J165" i="7" s="1"/>
  <c r="H165" i="2"/>
  <c r="I165" i="7" s="1"/>
  <c r="S164" i="2"/>
  <c r="P164"/>
  <c r="M164"/>
  <c r="J164"/>
  <c r="G164"/>
  <c r="H164" i="7" s="1"/>
  <c r="S163" i="2"/>
  <c r="P163"/>
  <c r="M163"/>
  <c r="J163"/>
  <c r="G163"/>
  <c r="H163" i="7" s="1"/>
  <c r="U162" i="2"/>
  <c r="T162"/>
  <c r="R162"/>
  <c r="Q162"/>
  <c r="O162"/>
  <c r="N162"/>
  <c r="N161" s="1"/>
  <c r="L162"/>
  <c r="K162"/>
  <c r="I162"/>
  <c r="J162" i="7" s="1"/>
  <c r="H162" i="2"/>
  <c r="I162" i="7" s="1"/>
  <c r="S160" i="2"/>
  <c r="P160"/>
  <c r="M160"/>
  <c r="J160"/>
  <c r="G160"/>
  <c r="H160" i="7" s="1"/>
  <c r="S159" i="2"/>
  <c r="P159"/>
  <c r="M159"/>
  <c r="J159"/>
  <c r="G159"/>
  <c r="H159" i="7" s="1"/>
  <c r="U158" i="2"/>
  <c r="T158"/>
  <c r="R158"/>
  <c r="Q158"/>
  <c r="O158"/>
  <c r="N158"/>
  <c r="L158"/>
  <c r="K158"/>
  <c r="I158"/>
  <c r="J158" i="7" s="1"/>
  <c r="H158" i="2"/>
  <c r="I158" i="7" s="1"/>
  <c r="S157" i="2"/>
  <c r="P157"/>
  <c r="M157"/>
  <c r="J157"/>
  <c r="G157"/>
  <c r="H157" i="7" s="1"/>
  <c r="S156" i="2"/>
  <c r="P156"/>
  <c r="M156"/>
  <c r="J156"/>
  <c r="G156"/>
  <c r="H156" i="7" s="1"/>
  <c r="U155" i="2"/>
  <c r="U154" s="1"/>
  <c r="T155"/>
  <c r="R155"/>
  <c r="Q155"/>
  <c r="Q154" s="1"/>
  <c r="O155"/>
  <c r="N155"/>
  <c r="L155"/>
  <c r="K155"/>
  <c r="K154" s="1"/>
  <c r="I155"/>
  <c r="H155"/>
  <c r="I155" i="7" s="1"/>
  <c r="S153" i="2"/>
  <c r="P153"/>
  <c r="M153"/>
  <c r="J153"/>
  <c r="G153"/>
  <c r="H153" i="7" s="1"/>
  <c r="S152" i="2"/>
  <c r="P152"/>
  <c r="M152"/>
  <c r="J152"/>
  <c r="G152"/>
  <c r="H152" i="7" s="1"/>
  <c r="U151" i="2"/>
  <c r="T151"/>
  <c r="R151"/>
  <c r="Q151"/>
  <c r="O151"/>
  <c r="N151"/>
  <c r="L151"/>
  <c r="K151"/>
  <c r="I151"/>
  <c r="J151" i="7" s="1"/>
  <c r="H151" i="2"/>
  <c r="I151" i="7" s="1"/>
  <c r="S150" i="2"/>
  <c r="P150"/>
  <c r="M150"/>
  <c r="J150"/>
  <c r="G150"/>
  <c r="H150" i="7" s="1"/>
  <c r="S149" i="2"/>
  <c r="P149"/>
  <c r="M149"/>
  <c r="J149"/>
  <c r="G149"/>
  <c r="H149" i="7" s="1"/>
  <c r="U148" i="2"/>
  <c r="T148"/>
  <c r="R148"/>
  <c r="Q148"/>
  <c r="O148"/>
  <c r="N148"/>
  <c r="L148"/>
  <c r="K148"/>
  <c r="I148"/>
  <c r="J148" i="7" s="1"/>
  <c r="H148" i="2"/>
  <c r="I148" i="7" s="1"/>
  <c r="S147" i="2"/>
  <c r="P147"/>
  <c r="M147"/>
  <c r="J147"/>
  <c r="G147"/>
  <c r="H147" i="7" s="1"/>
  <c r="S146" i="2"/>
  <c r="P146"/>
  <c r="M146"/>
  <c r="J146"/>
  <c r="G146"/>
  <c r="H146" i="7" s="1"/>
  <c r="U145" i="2"/>
  <c r="T145"/>
  <c r="R145"/>
  <c r="Q145"/>
  <c r="O145"/>
  <c r="N145"/>
  <c r="L145"/>
  <c r="K145"/>
  <c r="I145"/>
  <c r="J145" i="7" s="1"/>
  <c r="H145" i="2"/>
  <c r="I145" i="7" s="1"/>
  <c r="S144" i="2"/>
  <c r="P144"/>
  <c r="M144"/>
  <c r="J144"/>
  <c r="G144"/>
  <c r="H144" i="7" s="1"/>
  <c r="S143" i="2"/>
  <c r="P143"/>
  <c r="M143"/>
  <c r="J143"/>
  <c r="G143"/>
  <c r="H143" i="7" s="1"/>
  <c r="U142" i="2"/>
  <c r="T142"/>
  <c r="R142"/>
  <c r="Q142"/>
  <c r="O142"/>
  <c r="N142"/>
  <c r="L142"/>
  <c r="K142"/>
  <c r="I142"/>
  <c r="J142" i="7" s="1"/>
  <c r="H142" i="2"/>
  <c r="I142" i="7" s="1"/>
  <c r="S141" i="2"/>
  <c r="P141"/>
  <c r="M141"/>
  <c r="J141"/>
  <c r="G141"/>
  <c r="H141" i="7" s="1"/>
  <c r="S140" i="2"/>
  <c r="P140"/>
  <c r="M140"/>
  <c r="J140"/>
  <c r="G140"/>
  <c r="H140" i="7" s="1"/>
  <c r="U139" i="2"/>
  <c r="T139"/>
  <c r="R139"/>
  <c r="Q139"/>
  <c r="O139"/>
  <c r="N139"/>
  <c r="L139"/>
  <c r="K139"/>
  <c r="I139"/>
  <c r="J139" i="7" s="1"/>
  <c r="H139" i="2"/>
  <c r="I139" i="7" s="1"/>
  <c r="S138" i="2"/>
  <c r="P138"/>
  <c r="M138"/>
  <c r="J138"/>
  <c r="G138"/>
  <c r="H138" i="7" s="1"/>
  <c r="S137" i="2"/>
  <c r="P137"/>
  <c r="M137"/>
  <c r="J137"/>
  <c r="G137"/>
  <c r="H137" i="7" s="1"/>
  <c r="U136" i="2"/>
  <c r="T136"/>
  <c r="R136"/>
  <c r="Q136"/>
  <c r="O136"/>
  <c r="N136"/>
  <c r="L136"/>
  <c r="K136"/>
  <c r="I136"/>
  <c r="J136" i="7" s="1"/>
  <c r="H136" i="2"/>
  <c r="I136" i="7" s="1"/>
  <c r="S135" i="2"/>
  <c r="P135"/>
  <c r="M135"/>
  <c r="J135"/>
  <c r="G135"/>
  <c r="H135" i="7" s="1"/>
  <c r="S134" i="2"/>
  <c r="P134"/>
  <c r="M134"/>
  <c r="J134"/>
  <c r="G134"/>
  <c r="H134" i="7" s="1"/>
  <c r="U133" i="2"/>
  <c r="T133"/>
  <c r="R133"/>
  <c r="Q133"/>
  <c r="O133"/>
  <c r="N133"/>
  <c r="L133"/>
  <c r="K133"/>
  <c r="I133"/>
  <c r="J133" i="7" s="1"/>
  <c r="H133" i="2"/>
  <c r="I133" i="7" s="1"/>
  <c r="S132" i="2"/>
  <c r="P132"/>
  <c r="M132"/>
  <c r="J132"/>
  <c r="G132"/>
  <c r="H132" i="7" s="1"/>
  <c r="S131" i="2"/>
  <c r="P131"/>
  <c r="M131"/>
  <c r="J131"/>
  <c r="G131"/>
  <c r="H131" i="7" s="1"/>
  <c r="U130" i="2"/>
  <c r="T130"/>
  <c r="R130"/>
  <c r="Q130"/>
  <c r="O130"/>
  <c r="N130"/>
  <c r="L130"/>
  <c r="K130"/>
  <c r="I130"/>
  <c r="J130" i="7" s="1"/>
  <c r="H130" i="2"/>
  <c r="I130" i="7" s="1"/>
  <c r="S129" i="2"/>
  <c r="P129"/>
  <c r="M129"/>
  <c r="J129"/>
  <c r="G129"/>
  <c r="H129" i="7" s="1"/>
  <c r="S128" i="2"/>
  <c r="P128"/>
  <c r="M128"/>
  <c r="J128"/>
  <c r="G128"/>
  <c r="H128" i="7" s="1"/>
  <c r="U127" i="2"/>
  <c r="T127"/>
  <c r="R127"/>
  <c r="Q127"/>
  <c r="O127"/>
  <c r="N127"/>
  <c r="L127"/>
  <c r="K127"/>
  <c r="I127"/>
  <c r="J127" i="7" s="1"/>
  <c r="H127" i="2"/>
  <c r="I127" i="7" s="1"/>
  <c r="S126" i="2"/>
  <c r="P126"/>
  <c r="M126"/>
  <c r="J126"/>
  <c r="G126"/>
  <c r="H126" i="7" s="1"/>
  <c r="S125" i="2"/>
  <c r="P125"/>
  <c r="M125"/>
  <c r="J125"/>
  <c r="G125"/>
  <c r="H125" i="7" s="1"/>
  <c r="U124" i="2"/>
  <c r="T124"/>
  <c r="R124"/>
  <c r="Q124"/>
  <c r="O124"/>
  <c r="N124"/>
  <c r="L124"/>
  <c r="K124"/>
  <c r="I124"/>
  <c r="J124" i="7" s="1"/>
  <c r="H124" i="2"/>
  <c r="I124" i="7" s="1"/>
  <c r="S123" i="2"/>
  <c r="P123"/>
  <c r="M123"/>
  <c r="J123"/>
  <c r="G123"/>
  <c r="H123" i="7" s="1"/>
  <c r="S122" i="2"/>
  <c r="P122"/>
  <c r="M122"/>
  <c r="J122"/>
  <c r="G122"/>
  <c r="H122" i="7" s="1"/>
  <c r="U121" i="2"/>
  <c r="T121"/>
  <c r="R121"/>
  <c r="Q121"/>
  <c r="O121"/>
  <c r="N121"/>
  <c r="L121"/>
  <c r="K121"/>
  <c r="I121"/>
  <c r="J121" i="7" s="1"/>
  <c r="H121" i="2"/>
  <c r="I121" i="7" s="1"/>
  <c r="S119" i="2"/>
  <c r="P119"/>
  <c r="M119"/>
  <c r="J119"/>
  <c r="G119"/>
  <c r="H119" i="7" s="1"/>
  <c r="S118" i="2"/>
  <c r="P118"/>
  <c r="M118"/>
  <c r="J118"/>
  <c r="G118"/>
  <c r="H118" i="7" s="1"/>
  <c r="U117" i="2"/>
  <c r="T117"/>
  <c r="R117"/>
  <c r="Q117"/>
  <c r="O117"/>
  <c r="N117"/>
  <c r="L117"/>
  <c r="K117"/>
  <c r="I117"/>
  <c r="J117" i="7" s="1"/>
  <c r="H117" i="2"/>
  <c r="I117" i="7" s="1"/>
  <c r="S116" i="2"/>
  <c r="P116"/>
  <c r="M116"/>
  <c r="J116"/>
  <c r="G116"/>
  <c r="H116" i="7" s="1"/>
  <c r="S115" i="2"/>
  <c r="P115"/>
  <c r="M115"/>
  <c r="J115"/>
  <c r="G115"/>
  <c r="H115" i="7" s="1"/>
  <c r="U114" i="2"/>
  <c r="T114"/>
  <c r="R114"/>
  <c r="Q114"/>
  <c r="O114"/>
  <c r="N114"/>
  <c r="L114"/>
  <c r="K114"/>
  <c r="I114"/>
  <c r="J114" i="7" s="1"/>
  <c r="H114" i="2"/>
  <c r="I114" i="7" s="1"/>
  <c r="S113" i="2"/>
  <c r="P113"/>
  <c r="M113"/>
  <c r="J113"/>
  <c r="G113"/>
  <c r="H113" i="7" s="1"/>
  <c r="S112" i="2"/>
  <c r="P112"/>
  <c r="M112"/>
  <c r="J112"/>
  <c r="G112"/>
  <c r="H112" i="7" s="1"/>
  <c r="U111" i="2"/>
  <c r="T111"/>
  <c r="R111"/>
  <c r="Q111"/>
  <c r="O111"/>
  <c r="N111"/>
  <c r="L111"/>
  <c r="K111"/>
  <c r="I111"/>
  <c r="J111" i="7" s="1"/>
  <c r="H111" i="2"/>
  <c r="I111" i="7" s="1"/>
  <c r="S110" i="2"/>
  <c r="P110"/>
  <c r="M110"/>
  <c r="J110"/>
  <c r="G110"/>
  <c r="H110" i="7" s="1"/>
  <c r="S109" i="2"/>
  <c r="P109"/>
  <c r="M109"/>
  <c r="J109"/>
  <c r="G109"/>
  <c r="H109" i="7" s="1"/>
  <c r="U108" i="2"/>
  <c r="T108"/>
  <c r="R108"/>
  <c r="Q108"/>
  <c r="O108"/>
  <c r="N108"/>
  <c r="L108"/>
  <c r="K108"/>
  <c r="I108"/>
  <c r="J108" i="7" s="1"/>
  <c r="H108" i="2"/>
  <c r="I108" i="7" s="1"/>
  <c r="S107" i="2"/>
  <c r="P107"/>
  <c r="M107"/>
  <c r="J107"/>
  <c r="G107"/>
  <c r="H107" i="7" s="1"/>
  <c r="S106" i="2"/>
  <c r="P106"/>
  <c r="M106"/>
  <c r="J106"/>
  <c r="G106"/>
  <c r="H106" i="7" s="1"/>
  <c r="U105" i="2"/>
  <c r="T105"/>
  <c r="R105"/>
  <c r="Q105"/>
  <c r="O105"/>
  <c r="N105"/>
  <c r="L105"/>
  <c r="K105"/>
  <c r="I105"/>
  <c r="J105" i="7" s="1"/>
  <c r="H105" i="2"/>
  <c r="I105" i="7" s="1"/>
  <c r="S104" i="2"/>
  <c r="P104"/>
  <c r="M104"/>
  <c r="J104"/>
  <c r="G104"/>
  <c r="H104" i="7" s="1"/>
  <c r="S103" i="2"/>
  <c r="P103"/>
  <c r="M103"/>
  <c r="J103"/>
  <c r="G103"/>
  <c r="H103" i="7" s="1"/>
  <c r="U102" i="2"/>
  <c r="T102"/>
  <c r="R102"/>
  <c r="Q102"/>
  <c r="O102"/>
  <c r="N102"/>
  <c r="L102"/>
  <c r="K102"/>
  <c r="I102"/>
  <c r="J102" i="7" s="1"/>
  <c r="H102" i="2"/>
  <c r="I102" i="7" s="1"/>
  <c r="S101" i="2"/>
  <c r="P101"/>
  <c r="M101"/>
  <c r="J101"/>
  <c r="G101"/>
  <c r="H101" i="7" s="1"/>
  <c r="S100" i="2"/>
  <c r="P100"/>
  <c r="M100"/>
  <c r="J100"/>
  <c r="G100"/>
  <c r="H100" i="7" s="1"/>
  <c r="U99" i="2"/>
  <c r="T99"/>
  <c r="R99"/>
  <c r="Q99"/>
  <c r="O99"/>
  <c r="N99"/>
  <c r="L99"/>
  <c r="K99"/>
  <c r="I99"/>
  <c r="J99" i="7" s="1"/>
  <c r="H99" i="2"/>
  <c r="I99" i="7" s="1"/>
  <c r="S98" i="2"/>
  <c r="P98"/>
  <c r="M98"/>
  <c r="J98"/>
  <c r="G98"/>
  <c r="H98" i="7" s="1"/>
  <c r="S97" i="2"/>
  <c r="P97"/>
  <c r="M97"/>
  <c r="J97"/>
  <c r="G97"/>
  <c r="H97" i="7" s="1"/>
  <c r="U96" i="2"/>
  <c r="T96"/>
  <c r="R96"/>
  <c r="Q96"/>
  <c r="O96"/>
  <c r="N96"/>
  <c r="L96"/>
  <c r="K96"/>
  <c r="I96"/>
  <c r="J96" i="7" s="1"/>
  <c r="H96" i="2"/>
  <c r="I96" i="7" s="1"/>
  <c r="S94" i="2"/>
  <c r="P94"/>
  <c r="M94"/>
  <c r="J94"/>
  <c r="G94"/>
  <c r="H94" i="7" s="1"/>
  <c r="S93" i="2"/>
  <c r="P93"/>
  <c r="M93"/>
  <c r="J93"/>
  <c r="G93"/>
  <c r="H93" i="7" s="1"/>
  <c r="U92" i="2"/>
  <c r="T92"/>
  <c r="R92"/>
  <c r="Q92"/>
  <c r="O92"/>
  <c r="N92"/>
  <c r="L92"/>
  <c r="K92"/>
  <c r="I92"/>
  <c r="J92" i="7" s="1"/>
  <c r="H92" i="2"/>
  <c r="I92" i="7" s="1"/>
  <c r="S91" i="2"/>
  <c r="P91"/>
  <c r="M91"/>
  <c r="J91"/>
  <c r="G91"/>
  <c r="H91" i="7" s="1"/>
  <c r="S90" i="2"/>
  <c r="P90"/>
  <c r="M90"/>
  <c r="J90"/>
  <c r="G90"/>
  <c r="H90" i="7" s="1"/>
  <c r="U89" i="2"/>
  <c r="T89"/>
  <c r="R89"/>
  <c r="Q89"/>
  <c r="O89"/>
  <c r="N89"/>
  <c r="L89"/>
  <c r="K89"/>
  <c r="I89"/>
  <c r="J89" i="7" s="1"/>
  <c r="H89" i="2"/>
  <c r="I89" i="7" s="1"/>
  <c r="S88" i="2"/>
  <c r="P88"/>
  <c r="M88"/>
  <c r="J88"/>
  <c r="G88"/>
  <c r="H88" i="7" s="1"/>
  <c r="S87" i="2"/>
  <c r="P87"/>
  <c r="M87"/>
  <c r="J87"/>
  <c r="G87"/>
  <c r="H87" i="7" s="1"/>
  <c r="U86" i="2"/>
  <c r="T86"/>
  <c r="R86"/>
  <c r="Q86"/>
  <c r="O86"/>
  <c r="N86"/>
  <c r="L86"/>
  <c r="K86"/>
  <c r="I86"/>
  <c r="J86" i="7" s="1"/>
  <c r="H86" i="2"/>
  <c r="I86" i="7" s="1"/>
  <c r="S85" i="2"/>
  <c r="P85"/>
  <c r="M85"/>
  <c r="J85"/>
  <c r="G85"/>
  <c r="H85" i="7" s="1"/>
  <c r="S84" i="2"/>
  <c r="P84"/>
  <c r="M84"/>
  <c r="J84"/>
  <c r="G84"/>
  <c r="H84" i="7" s="1"/>
  <c r="U83" i="2"/>
  <c r="T83"/>
  <c r="R83"/>
  <c r="Q83"/>
  <c r="O83"/>
  <c r="N83"/>
  <c r="L83"/>
  <c r="K83"/>
  <c r="I83"/>
  <c r="J83" i="7" s="1"/>
  <c r="H83" i="2"/>
  <c r="I83" i="7" s="1"/>
  <c r="S81" i="2"/>
  <c r="P81"/>
  <c r="M81"/>
  <c r="J81"/>
  <c r="G81"/>
  <c r="H81" i="7" s="1"/>
  <c r="S80" i="2"/>
  <c r="P80"/>
  <c r="M80"/>
  <c r="J80"/>
  <c r="G80"/>
  <c r="H80" i="7" s="1"/>
  <c r="S79" i="2"/>
  <c r="P79"/>
  <c r="M79"/>
  <c r="J79"/>
  <c r="G79"/>
  <c r="H79" i="7" s="1"/>
  <c r="S78" i="2"/>
  <c r="P78"/>
  <c r="M78"/>
  <c r="J78"/>
  <c r="G78"/>
  <c r="H78" i="7" s="1"/>
  <c r="U77" i="2"/>
  <c r="T77"/>
  <c r="R77"/>
  <c r="Q77"/>
  <c r="O77"/>
  <c r="N77"/>
  <c r="L77"/>
  <c r="K77"/>
  <c r="I77"/>
  <c r="J77" i="7" s="1"/>
  <c r="H77" i="2"/>
  <c r="I77" i="7" s="1"/>
  <c r="S76" i="2"/>
  <c r="P76"/>
  <c r="M76"/>
  <c r="J76"/>
  <c r="G76"/>
  <c r="H76" i="7" s="1"/>
  <c r="S75" i="2"/>
  <c r="P75"/>
  <c r="M75"/>
  <c r="J75"/>
  <c r="G75"/>
  <c r="H75" i="7" s="1"/>
  <c r="U74" i="2"/>
  <c r="T74"/>
  <c r="R74"/>
  <c r="Q74"/>
  <c r="O74"/>
  <c r="N74"/>
  <c r="L74"/>
  <c r="K74"/>
  <c r="I74"/>
  <c r="J74" i="7" s="1"/>
  <c r="H74" i="2"/>
  <c r="I74" i="7" s="1"/>
  <c r="S73" i="2"/>
  <c r="P73"/>
  <c r="M73"/>
  <c r="J73"/>
  <c r="G73"/>
  <c r="H73" i="7" s="1"/>
  <c r="S72" i="2"/>
  <c r="P72"/>
  <c r="M72"/>
  <c r="J72"/>
  <c r="G72"/>
  <c r="H72" i="7" s="1"/>
  <c r="U71" i="2"/>
  <c r="T71"/>
  <c r="R71"/>
  <c r="Q71"/>
  <c r="O71"/>
  <c r="N71"/>
  <c r="L71"/>
  <c r="K71"/>
  <c r="I71"/>
  <c r="J71" i="7" s="1"/>
  <c r="H71" i="2"/>
  <c r="I71" i="7" s="1"/>
  <c r="S70" i="2"/>
  <c r="P70"/>
  <c r="M70"/>
  <c r="J70"/>
  <c r="G70"/>
  <c r="H70" i="7" s="1"/>
  <c r="S69" i="2"/>
  <c r="P69"/>
  <c r="M69"/>
  <c r="J69"/>
  <c r="G69"/>
  <c r="H69" i="7" s="1"/>
  <c r="U68" i="2"/>
  <c r="T68"/>
  <c r="R68"/>
  <c r="Q68"/>
  <c r="O68"/>
  <c r="N68"/>
  <c r="L68"/>
  <c r="K68"/>
  <c r="I68"/>
  <c r="J68" i="7" s="1"/>
  <c r="H68" i="2"/>
  <c r="I68" i="7" s="1"/>
  <c r="S67" i="2"/>
  <c r="P67"/>
  <c r="M67"/>
  <c r="J67"/>
  <c r="G67"/>
  <c r="H67" i="7" s="1"/>
  <c r="S66" i="2"/>
  <c r="P66"/>
  <c r="M66"/>
  <c r="J66"/>
  <c r="G66"/>
  <c r="H66" i="7" s="1"/>
  <c r="S65" i="2"/>
  <c r="P65"/>
  <c r="M65"/>
  <c r="J65"/>
  <c r="G65"/>
  <c r="H65" i="7" s="1"/>
  <c r="U64" i="2"/>
  <c r="T64"/>
  <c r="R64"/>
  <c r="Q64"/>
  <c r="O64"/>
  <c r="N64"/>
  <c r="L64"/>
  <c r="K64"/>
  <c r="I64"/>
  <c r="J64" i="7" s="1"/>
  <c r="H64" i="2"/>
  <c r="I64" i="7" s="1"/>
  <c r="S63" i="2"/>
  <c r="P63"/>
  <c r="M63"/>
  <c r="J63"/>
  <c r="G63"/>
  <c r="H63" i="7" s="1"/>
  <c r="S62" i="2"/>
  <c r="P62"/>
  <c r="M62"/>
  <c r="J62"/>
  <c r="G62"/>
  <c r="H62" i="7" s="1"/>
  <c r="U61" i="2"/>
  <c r="T61"/>
  <c r="R61"/>
  <c r="Q61"/>
  <c r="O61"/>
  <c r="N61"/>
  <c r="L61"/>
  <c r="K61"/>
  <c r="I61"/>
  <c r="J61" i="7" s="1"/>
  <c r="H61" i="2"/>
  <c r="I61" i="7" s="1"/>
  <c r="S60" i="2"/>
  <c r="P60"/>
  <c r="M60"/>
  <c r="J60"/>
  <c r="G60"/>
  <c r="H60" i="7" s="1"/>
  <c r="S59" i="2"/>
  <c r="P59"/>
  <c r="M59"/>
  <c r="J59"/>
  <c r="G59"/>
  <c r="H59" i="7" s="1"/>
  <c r="U58" i="2"/>
  <c r="T58"/>
  <c r="R58"/>
  <c r="Q58"/>
  <c r="O58"/>
  <c r="N58"/>
  <c r="L58"/>
  <c r="K58"/>
  <c r="I58"/>
  <c r="J58" i="7" s="1"/>
  <c r="H58" i="2"/>
  <c r="I58" i="7" s="1"/>
  <c r="S54" i="2"/>
  <c r="S55" s="1"/>
  <c r="P54"/>
  <c r="P55" s="1"/>
  <c r="M54"/>
  <c r="M55" s="1"/>
  <c r="J54"/>
  <c r="I46" l="1"/>
  <c r="J266" i="7"/>
  <c r="J46" s="1"/>
  <c r="H47" i="3"/>
  <c r="J47" s="1"/>
  <c r="H322" i="7"/>
  <c r="H382" i="2"/>
  <c r="I383" i="7"/>
  <c r="I401" i="2"/>
  <c r="J403" i="7"/>
  <c r="H96" i="3"/>
  <c r="J96" s="1"/>
  <c r="H539" i="7"/>
  <c r="H536" s="1"/>
  <c r="H63" i="3"/>
  <c r="J63" s="1"/>
  <c r="H360" i="7"/>
  <c r="H69" i="3"/>
  <c r="J69" s="1"/>
  <c r="H378" i="7"/>
  <c r="I47" i="2"/>
  <c r="I35" s="1"/>
  <c r="J35" i="7" s="1"/>
  <c r="J383"/>
  <c r="H81" i="3"/>
  <c r="J81" s="1"/>
  <c r="H408" i="7"/>
  <c r="I169" i="2"/>
  <c r="J169" i="7" s="1"/>
  <c r="J170"/>
  <c r="H37" i="3"/>
  <c r="J37" s="1"/>
  <c r="H192" i="7"/>
  <c r="H46" i="2"/>
  <c r="I266" i="7"/>
  <c r="I46" s="1"/>
  <c r="H44" i="3"/>
  <c r="J44" s="1"/>
  <c r="H321" i="7"/>
  <c r="H60" i="3"/>
  <c r="J60" s="1"/>
  <c r="H354" i="7"/>
  <c r="H66" i="3"/>
  <c r="J66" s="1"/>
  <c r="H366" i="7"/>
  <c r="H72" i="3"/>
  <c r="J72" s="1"/>
  <c r="H380" i="7"/>
  <c r="H84" i="3"/>
  <c r="J84" s="1"/>
  <c r="H494" i="7"/>
  <c r="I507" i="2"/>
  <c r="J507" i="7" s="1"/>
  <c r="J512"/>
  <c r="H90" i="3"/>
  <c r="J90" s="1"/>
  <c r="H517" i="7"/>
  <c r="H541"/>
  <c r="H40" i="3"/>
  <c r="J40" s="1"/>
  <c r="H193" i="7"/>
  <c r="H78" i="3"/>
  <c r="J78" s="1"/>
  <c r="H399" i="7"/>
  <c r="H393" s="1"/>
  <c r="H520" i="2"/>
  <c r="I529" i="7"/>
  <c r="H93" i="3"/>
  <c r="J93" s="1"/>
  <c r="H533" i="7"/>
  <c r="I154" i="2"/>
  <c r="J155" i="7"/>
  <c r="H169" i="2"/>
  <c r="I169" i="7" s="1"/>
  <c r="I170"/>
  <c r="I231" i="2"/>
  <c r="J231" i="7" s="1"/>
  <c r="J232"/>
  <c r="G508" i="2"/>
  <c r="H508" i="7" s="1"/>
  <c r="I508"/>
  <c r="I520" i="2"/>
  <c r="J529" i="7"/>
  <c r="J324"/>
  <c r="H54" i="3"/>
  <c r="J54" s="1"/>
  <c r="H332" i="7"/>
  <c r="H388"/>
  <c r="I356" i="2"/>
  <c r="J357" i="7"/>
  <c r="J356" s="1"/>
  <c r="I368" i="2"/>
  <c r="J369" i="7"/>
  <c r="J368" s="1"/>
  <c r="H362" i="2"/>
  <c r="I363" i="7"/>
  <c r="I362" s="1"/>
  <c r="I362" i="2"/>
  <c r="J363" i="7"/>
  <c r="J362" s="1"/>
  <c r="J335"/>
  <c r="I335"/>
  <c r="H381" i="2"/>
  <c r="J393"/>
  <c r="G388"/>
  <c r="U48"/>
  <c r="U36" s="1"/>
  <c r="U401"/>
  <c r="M393"/>
  <c r="K48"/>
  <c r="K36" s="1"/>
  <c r="K401"/>
  <c r="Q48"/>
  <c r="Q36" s="1"/>
  <c r="Q401"/>
  <c r="P393"/>
  <c r="G393"/>
  <c r="S393"/>
  <c r="N48"/>
  <c r="N36" s="1"/>
  <c r="N401"/>
  <c r="T48"/>
  <c r="T36" s="1"/>
  <c r="T401"/>
  <c r="AA80"/>
  <c r="AC80"/>
  <c r="AB80"/>
  <c r="Z80"/>
  <c r="Z192"/>
  <c r="AB192"/>
  <c r="AC192"/>
  <c r="AA192"/>
  <c r="Z247"/>
  <c r="AB247"/>
  <c r="AC247"/>
  <c r="AA247"/>
  <c r="AD318"/>
  <c r="Z318"/>
  <c r="AB318"/>
  <c r="AC318"/>
  <c r="AA318"/>
  <c r="Z366"/>
  <c r="AB366"/>
  <c r="AC366"/>
  <c r="AA366"/>
  <c r="Z380"/>
  <c r="AB380"/>
  <c r="AC380"/>
  <c r="AA380"/>
  <c r="Z245"/>
  <c r="AB245"/>
  <c r="AC245"/>
  <c r="AA245"/>
  <c r="AG249"/>
  <c r="Z249"/>
  <c r="AB249"/>
  <c r="AC249"/>
  <c r="AA249"/>
  <c r="AG261"/>
  <c r="Z261"/>
  <c r="AB261"/>
  <c r="AC261"/>
  <c r="AA261"/>
  <c r="AG313"/>
  <c r="Z313"/>
  <c r="AB313"/>
  <c r="AC313"/>
  <c r="AA313"/>
  <c r="AF316"/>
  <c r="Z316"/>
  <c r="AB316"/>
  <c r="AC316"/>
  <c r="AA316"/>
  <c r="Z320"/>
  <c r="AB320"/>
  <c r="AC320"/>
  <c r="AA320"/>
  <c r="AF323"/>
  <c r="Z323"/>
  <c r="AB323"/>
  <c r="AC323"/>
  <c r="AA323"/>
  <c r="AG345"/>
  <c r="Z345"/>
  <c r="AB345"/>
  <c r="AC345"/>
  <c r="AA345"/>
  <c r="Z360"/>
  <c r="AB360"/>
  <c r="AC360"/>
  <c r="AA360"/>
  <c r="Z378"/>
  <c r="AB378"/>
  <c r="AC378"/>
  <c r="AA378"/>
  <c r="Z394"/>
  <c r="AB394"/>
  <c r="AC394"/>
  <c r="AA394"/>
  <c r="AG402"/>
  <c r="Z402"/>
  <c r="AB402"/>
  <c r="AC402"/>
  <c r="AA402"/>
  <c r="AD409"/>
  <c r="Z409"/>
  <c r="AB409"/>
  <c r="AC409"/>
  <c r="AA409"/>
  <c r="AG492"/>
  <c r="AC492"/>
  <c r="AA492"/>
  <c r="AB492"/>
  <c r="Z492"/>
  <c r="AC521"/>
  <c r="AA521"/>
  <c r="AB521"/>
  <c r="Z521"/>
  <c r="AG525"/>
  <c r="AC525"/>
  <c r="AA525"/>
  <c r="AB525"/>
  <c r="Z525"/>
  <c r="AG533"/>
  <c r="AC533"/>
  <c r="AA533"/>
  <c r="AB533"/>
  <c r="Z533"/>
  <c r="AB540"/>
  <c r="Z540"/>
  <c r="AA540"/>
  <c r="AC540"/>
  <c r="AG563"/>
  <c r="AC563"/>
  <c r="AA563"/>
  <c r="AB563"/>
  <c r="Z563"/>
  <c r="AC567"/>
  <c r="AA567"/>
  <c r="AB567"/>
  <c r="Z567"/>
  <c r="AC571"/>
  <c r="AA571"/>
  <c r="AB571"/>
  <c r="Z571"/>
  <c r="AC575"/>
  <c r="AA575"/>
  <c r="AB575"/>
  <c r="Z575"/>
  <c r="AE579"/>
  <c r="AC579"/>
  <c r="AA579"/>
  <c r="AB579"/>
  <c r="Z579"/>
  <c r="AG275"/>
  <c r="Z275"/>
  <c r="AB275"/>
  <c r="AC275"/>
  <c r="AA275"/>
  <c r="AE311"/>
  <c r="Z311"/>
  <c r="AB311"/>
  <c r="AC311"/>
  <c r="AA311"/>
  <c r="Z321"/>
  <c r="AB321"/>
  <c r="AC321"/>
  <c r="AA321"/>
  <c r="AG332"/>
  <c r="Z332"/>
  <c r="AB332"/>
  <c r="AC332"/>
  <c r="AA332"/>
  <c r="AG354"/>
  <c r="Z354"/>
  <c r="AB354"/>
  <c r="AC354"/>
  <c r="AA354"/>
  <c r="Z389"/>
  <c r="AB389"/>
  <c r="AC389"/>
  <c r="AA389"/>
  <c r="Z399"/>
  <c r="AB399"/>
  <c r="AC399"/>
  <c r="AA399"/>
  <c r="AD407"/>
  <c r="Z407"/>
  <c r="AB407"/>
  <c r="AC407"/>
  <c r="AA407"/>
  <c r="AC494"/>
  <c r="AA494"/>
  <c r="AB494"/>
  <c r="Z494"/>
  <c r="AC517"/>
  <c r="AA517"/>
  <c r="AB517"/>
  <c r="Z517"/>
  <c r="AC523"/>
  <c r="AA523"/>
  <c r="AB523"/>
  <c r="Z523"/>
  <c r="AG527"/>
  <c r="AC527"/>
  <c r="AA527"/>
  <c r="AB527"/>
  <c r="Z527"/>
  <c r="AB537"/>
  <c r="Z537"/>
  <c r="AA537"/>
  <c r="AC537"/>
  <c r="Z545"/>
  <c r="AB545"/>
  <c r="AC545"/>
  <c r="AA545"/>
  <c r="AC561"/>
  <c r="AA561"/>
  <c r="AB561"/>
  <c r="Z561"/>
  <c r="AD565"/>
  <c r="AC565"/>
  <c r="AA565"/>
  <c r="AB565"/>
  <c r="Z565"/>
  <c r="AC573"/>
  <c r="AA573"/>
  <c r="AB573"/>
  <c r="Z573"/>
  <c r="AC577"/>
  <c r="AA577"/>
  <c r="AB577"/>
  <c r="Z577"/>
  <c r="AA81"/>
  <c r="AC81"/>
  <c r="AB81"/>
  <c r="Z81"/>
  <c r="Z193"/>
  <c r="AB193"/>
  <c r="AC193"/>
  <c r="AA193"/>
  <c r="Z248"/>
  <c r="AB248"/>
  <c r="AC248"/>
  <c r="AA248"/>
  <c r="AF260"/>
  <c r="Z260"/>
  <c r="AB260"/>
  <c r="AC260"/>
  <c r="AA260"/>
  <c r="AG276"/>
  <c r="Z276"/>
  <c r="AB276"/>
  <c r="AC276"/>
  <c r="AA276"/>
  <c r="AD312"/>
  <c r="Z312"/>
  <c r="AB312"/>
  <c r="AC312"/>
  <c r="AA312"/>
  <c r="Z315"/>
  <c r="AB315"/>
  <c r="AC315"/>
  <c r="AA315"/>
  <c r="AG319"/>
  <c r="Z319"/>
  <c r="AB319"/>
  <c r="AC319"/>
  <c r="AA319"/>
  <c r="Z322"/>
  <c r="AB322"/>
  <c r="AC322"/>
  <c r="AA322"/>
  <c r="Z333"/>
  <c r="AB333"/>
  <c r="AC333"/>
  <c r="AA333"/>
  <c r="AG355"/>
  <c r="Z355"/>
  <c r="AB355"/>
  <c r="AC355"/>
  <c r="AA355"/>
  <c r="Z367"/>
  <c r="AB367"/>
  <c r="AC367"/>
  <c r="AA367"/>
  <c r="Z386"/>
  <c r="AB386"/>
  <c r="AC386"/>
  <c r="AA386"/>
  <c r="Z400"/>
  <c r="AB400"/>
  <c r="AC400"/>
  <c r="AA400"/>
  <c r="AG408"/>
  <c r="Z408"/>
  <c r="AB408"/>
  <c r="AC408"/>
  <c r="AA408"/>
  <c r="AC496"/>
  <c r="AA496"/>
  <c r="AB496"/>
  <c r="Z496"/>
  <c r="AC505"/>
  <c r="AA505"/>
  <c r="AB505"/>
  <c r="Z505"/>
  <c r="AC518"/>
  <c r="AA518"/>
  <c r="AB518"/>
  <c r="Z518"/>
  <c r="AE539"/>
  <c r="AB539"/>
  <c r="Z539"/>
  <c r="AA539"/>
  <c r="AC539"/>
  <c r="AC562"/>
  <c r="AA562"/>
  <c r="AB562"/>
  <c r="Z562"/>
  <c r="AG566"/>
  <c r="AC566"/>
  <c r="AA566"/>
  <c r="AB566"/>
  <c r="Z566"/>
  <c r="AG570"/>
  <c r="AC570"/>
  <c r="AA570"/>
  <c r="AB570"/>
  <c r="Z570"/>
  <c r="AG574"/>
  <c r="AC574"/>
  <c r="AA574"/>
  <c r="AB574"/>
  <c r="Z574"/>
  <c r="AG578"/>
  <c r="AC578"/>
  <c r="AA578"/>
  <c r="AB578"/>
  <c r="Z578"/>
  <c r="AA54"/>
  <c r="AC54"/>
  <c r="AB54"/>
  <c r="Z54"/>
  <c r="Z168"/>
  <c r="AB168"/>
  <c r="AC168"/>
  <c r="AA168"/>
  <c r="AG190"/>
  <c r="Z190"/>
  <c r="AB190"/>
  <c r="AC190"/>
  <c r="AA190"/>
  <c r="Z194"/>
  <c r="AB194"/>
  <c r="AC194"/>
  <c r="AA194"/>
  <c r="AF67"/>
  <c r="AA67"/>
  <c r="AC67"/>
  <c r="AB67"/>
  <c r="Z67"/>
  <c r="AF186"/>
  <c r="Z186"/>
  <c r="AB186"/>
  <c r="AC186"/>
  <c r="AA186"/>
  <c r="AF191"/>
  <c r="Z191"/>
  <c r="AB191"/>
  <c r="AC191"/>
  <c r="AA191"/>
  <c r="Z196"/>
  <c r="AB196"/>
  <c r="AC196"/>
  <c r="AA196"/>
  <c r="Z246"/>
  <c r="AB246"/>
  <c r="AC246"/>
  <c r="AA246"/>
  <c r="Z262"/>
  <c r="AB262"/>
  <c r="AC262"/>
  <c r="AA262"/>
  <c r="Z317"/>
  <c r="AB317"/>
  <c r="AC317"/>
  <c r="AA317"/>
  <c r="Z331"/>
  <c r="AB331"/>
  <c r="AC331"/>
  <c r="AA331"/>
  <c r="Z346"/>
  <c r="AB346"/>
  <c r="AC346"/>
  <c r="AA346"/>
  <c r="AD361"/>
  <c r="Z361"/>
  <c r="AB361"/>
  <c r="AC361"/>
  <c r="AA361"/>
  <c r="Z379"/>
  <c r="AB379"/>
  <c r="AC379"/>
  <c r="AA379"/>
  <c r="Z392"/>
  <c r="AB392"/>
  <c r="AC392"/>
  <c r="AA392"/>
  <c r="Z395"/>
  <c r="AB395"/>
  <c r="AC395"/>
  <c r="AA395"/>
  <c r="Z406"/>
  <c r="AB406"/>
  <c r="AC406"/>
  <c r="AA406"/>
  <c r="AG493"/>
  <c r="AC493"/>
  <c r="AA493"/>
  <c r="AB493"/>
  <c r="Z493"/>
  <c r="AG534"/>
  <c r="AC534"/>
  <c r="AA534"/>
  <c r="AB534"/>
  <c r="Z534"/>
  <c r="AA542"/>
  <c r="AC542"/>
  <c r="Z542"/>
  <c r="AB542"/>
  <c r="AC560"/>
  <c r="AA560"/>
  <c r="AB560"/>
  <c r="Z560"/>
  <c r="AC564"/>
  <c r="AA564"/>
  <c r="AB564"/>
  <c r="Z564"/>
  <c r="AE568"/>
  <c r="AC568"/>
  <c r="AA568"/>
  <c r="AB568"/>
  <c r="Z568"/>
  <c r="AD572"/>
  <c r="AC572"/>
  <c r="AA572"/>
  <c r="AB572"/>
  <c r="Z572"/>
  <c r="AC576"/>
  <c r="AA576"/>
  <c r="AB576"/>
  <c r="Z576"/>
  <c r="AC580"/>
  <c r="AA580"/>
  <c r="AB580"/>
  <c r="Z580"/>
  <c r="AC557"/>
  <c r="AB557"/>
  <c r="AA557"/>
  <c r="Z557"/>
  <c r="AG29"/>
  <c r="R48"/>
  <c r="R36" s="1"/>
  <c r="L47"/>
  <c r="L35" s="1"/>
  <c r="U47"/>
  <c r="M136"/>
  <c r="AD386"/>
  <c r="G541"/>
  <c r="S541"/>
  <c r="M74"/>
  <c r="P99"/>
  <c r="S308"/>
  <c r="J342"/>
  <c r="P342"/>
  <c r="AF354"/>
  <c r="G74"/>
  <c r="H74" i="7" s="1"/>
  <c r="AE566" i="2"/>
  <c r="J165"/>
  <c r="P165"/>
  <c r="S61"/>
  <c r="G64"/>
  <c r="H64" i="7" s="1"/>
  <c r="J536" i="2"/>
  <c r="M541"/>
  <c r="P536"/>
  <c r="P111"/>
  <c r="S158"/>
  <c r="G162"/>
  <c r="H162" i="7" s="1"/>
  <c r="P202" i="2"/>
  <c r="G215"/>
  <c r="H215" i="7" s="1"/>
  <c r="M218" i="2"/>
  <c r="S218"/>
  <c r="S231"/>
  <c r="S235"/>
  <c r="P305"/>
  <c r="P308"/>
  <c r="M452"/>
  <c r="M474"/>
  <c r="S474"/>
  <c r="G536"/>
  <c r="S536"/>
  <c r="J541"/>
  <c r="Q52"/>
  <c r="K52"/>
  <c r="L52"/>
  <c r="R52"/>
  <c r="P68"/>
  <c r="J71"/>
  <c r="S86"/>
  <c r="G99"/>
  <c r="H99" i="7" s="1"/>
  <c r="M99" i="2"/>
  <c r="S114"/>
  <c r="G117"/>
  <c r="H117" i="7" s="1"/>
  <c r="M133" i="2"/>
  <c r="S133"/>
  <c r="M375"/>
  <c r="S508"/>
  <c r="M536"/>
  <c r="P541"/>
  <c r="O413"/>
  <c r="P427"/>
  <c r="J433"/>
  <c r="P433"/>
  <c r="P439"/>
  <c r="AG545"/>
  <c r="AD540"/>
  <c r="AG542"/>
  <c r="AG537"/>
  <c r="I335"/>
  <c r="O335"/>
  <c r="U335"/>
  <c r="K335"/>
  <c r="J372"/>
  <c r="J375"/>
  <c r="T335"/>
  <c r="J351"/>
  <c r="AG521"/>
  <c r="AF248"/>
  <c r="H47"/>
  <c r="I52"/>
  <c r="O52"/>
  <c r="U52"/>
  <c r="G158"/>
  <c r="H158" i="7" s="1"/>
  <c r="J170" i="2"/>
  <c r="P173"/>
  <c r="P176"/>
  <c r="J179"/>
  <c r="J183"/>
  <c r="P183"/>
  <c r="J231"/>
  <c r="P231"/>
  <c r="S266"/>
  <c r="G272"/>
  <c r="H272" i="7" s="1"/>
  <c r="M272" i="2"/>
  <c r="S272"/>
  <c r="M278"/>
  <c r="AF386"/>
  <c r="H52"/>
  <c r="N52"/>
  <c r="T52"/>
  <c r="G142"/>
  <c r="H142" i="7" s="1"/>
  <c r="M142" i="2"/>
  <c r="G148"/>
  <c r="S148"/>
  <c r="P155"/>
  <c r="AE191"/>
  <c r="I221"/>
  <c r="J221" i="7" s="1"/>
  <c r="M231" i="2"/>
  <c r="P291"/>
  <c r="G357"/>
  <c r="H357" i="7" s="1"/>
  <c r="H387" i="2"/>
  <c r="T387"/>
  <c r="AE246"/>
  <c r="AG245"/>
  <c r="AE540"/>
  <c r="H48"/>
  <c r="H36" s="1"/>
  <c r="I36" i="7" s="1"/>
  <c r="G403" i="2"/>
  <c r="J228"/>
  <c r="P256"/>
  <c r="AE313"/>
  <c r="K277"/>
  <c r="P263"/>
  <c r="J269"/>
  <c r="P269"/>
  <c r="J272"/>
  <c r="P272"/>
  <c r="AF311"/>
  <c r="M417"/>
  <c r="M424"/>
  <c r="G468"/>
  <c r="H468" i="7" s="1"/>
  <c r="G471" i="2"/>
  <c r="H471" i="7" s="1"/>
  <c r="O48" i="2"/>
  <c r="O36" s="1"/>
  <c r="M96"/>
  <c r="G108"/>
  <c r="H108" i="7" s="1"/>
  <c r="AD319" i="2"/>
  <c r="I382"/>
  <c r="AD21"/>
  <c r="AG21"/>
  <c r="AE21"/>
  <c r="AF21"/>
  <c r="AF22"/>
  <c r="AG22"/>
  <c r="AD22"/>
  <c r="AE22"/>
  <c r="J417"/>
  <c r="J421"/>
  <c r="J424"/>
  <c r="J465"/>
  <c r="I48"/>
  <c r="I36" s="1"/>
  <c r="J36" i="7" s="1"/>
  <c r="M58" i="2"/>
  <c r="G86"/>
  <c r="H86" i="7" s="1"/>
  <c r="J92" i="2"/>
  <c r="J108"/>
  <c r="P108"/>
  <c r="G130"/>
  <c r="H130" i="7" s="1"/>
  <c r="S130" i="2"/>
  <c r="M170"/>
  <c r="G173"/>
  <c r="H173" i="7" s="1"/>
  <c r="M173" i="2"/>
  <c r="G179"/>
  <c r="H179" i="7" s="1"/>
  <c r="AF190" i="2"/>
  <c r="U197"/>
  <c r="J218"/>
  <c r="S291"/>
  <c r="AF312"/>
  <c r="H356"/>
  <c r="J369"/>
  <c r="P375"/>
  <c r="P388"/>
  <c r="AE402"/>
  <c r="S433"/>
  <c r="S471"/>
  <c r="R507"/>
  <c r="R498" s="1"/>
  <c r="R497" s="1"/>
  <c r="AE565"/>
  <c r="AF572"/>
  <c r="AF579"/>
  <c r="O47"/>
  <c r="G102"/>
  <c r="H102" i="7" s="1"/>
  <c r="S108" i="2"/>
  <c r="J139"/>
  <c r="AF539"/>
  <c r="AD542"/>
  <c r="AE572"/>
  <c r="AD29"/>
  <c r="T46"/>
  <c r="S46" s="1"/>
  <c r="J61"/>
  <c r="J64"/>
  <c r="P64"/>
  <c r="G68"/>
  <c r="H68" i="7" s="1"/>
  <c r="M77" i="2"/>
  <c r="G89"/>
  <c r="H89" i="7" s="1"/>
  <c r="P127" i="2"/>
  <c r="J133"/>
  <c r="J136"/>
  <c r="J198"/>
  <c r="Q197"/>
  <c r="M206"/>
  <c r="P232"/>
  <c r="J238"/>
  <c r="J241"/>
  <c r="M256"/>
  <c r="M259"/>
  <c r="AG318"/>
  <c r="K387"/>
  <c r="Q387"/>
  <c r="S403"/>
  <c r="S401" s="1"/>
  <c r="AE408"/>
  <c r="M478"/>
  <c r="G481"/>
  <c r="H481" i="7" s="1"/>
  <c r="J491" i="2"/>
  <c r="N507"/>
  <c r="N498" s="1"/>
  <c r="N497" s="1"/>
  <c r="AD518"/>
  <c r="AE317"/>
  <c r="AF317"/>
  <c r="AG346"/>
  <c r="AF346"/>
  <c r="AE346"/>
  <c r="AD346"/>
  <c r="K347"/>
  <c r="J348"/>
  <c r="L48"/>
  <c r="L36" s="1"/>
  <c r="J58"/>
  <c r="S64"/>
  <c r="S74"/>
  <c r="S102"/>
  <c r="G105"/>
  <c r="H105" i="7" s="1"/>
  <c r="M105" i="2"/>
  <c r="S105"/>
  <c r="G111"/>
  <c r="H111" i="7" s="1"/>
  <c r="G139" i="2"/>
  <c r="H139" i="7" s="1"/>
  <c r="M139" i="2"/>
  <c r="S139"/>
  <c r="G145"/>
  <c r="H145" i="7" s="1"/>
  <c r="M145" i="2"/>
  <c r="S145"/>
  <c r="H161"/>
  <c r="I161" i="7" s="1"/>
  <c r="Q211" i="2"/>
  <c r="Q210" s="1"/>
  <c r="AF320"/>
  <c r="AE320"/>
  <c r="P403"/>
  <c r="P401" s="1"/>
  <c r="P449"/>
  <c r="R448"/>
  <c r="AG562"/>
  <c r="AE562"/>
  <c r="AD562"/>
  <c r="AE575"/>
  <c r="AF575"/>
  <c r="G96"/>
  <c r="H96" i="7" s="1"/>
  <c r="H95" i="2"/>
  <c r="I95" i="7" s="1"/>
  <c r="AE196" i="2"/>
  <c r="AF196"/>
  <c r="AE262"/>
  <c r="AF262"/>
  <c r="AE395"/>
  <c r="AF395"/>
  <c r="M46"/>
  <c r="G58"/>
  <c r="H58" i="7" s="1"/>
  <c r="J77" i="2"/>
  <c r="J89"/>
  <c r="S96"/>
  <c r="J102"/>
  <c r="P102"/>
  <c r="M114"/>
  <c r="G124"/>
  <c r="H124" i="7" s="1"/>
  <c r="S124" i="2"/>
  <c r="P151"/>
  <c r="L161"/>
  <c r="G183"/>
  <c r="H183" i="7" s="1"/>
  <c r="S183" i="2"/>
  <c r="AE190"/>
  <c r="AD247"/>
  <c r="AE247"/>
  <c r="J363"/>
  <c r="J362" s="1"/>
  <c r="K362"/>
  <c r="G499"/>
  <c r="H499" i="7" s="1"/>
  <c r="AG573" i="2"/>
  <c r="AE573"/>
  <c r="AD573"/>
  <c r="O197"/>
  <c r="G202"/>
  <c r="H202" i="7" s="1"/>
  <c r="M202" i="2"/>
  <c r="H211"/>
  <c r="I211" i="7" s="1"/>
  <c r="J222" i="2"/>
  <c r="J225"/>
  <c r="P225"/>
  <c r="G253"/>
  <c r="H253" i="7" s="1"/>
  <c r="M298" i="2"/>
  <c r="S298"/>
  <c r="O368"/>
  <c r="G372"/>
  <c r="H372" i="7" s="1"/>
  <c r="M372" i="2"/>
  <c r="G375"/>
  <c r="H375" i="7" s="1"/>
  <c r="G383" i="2"/>
  <c r="H383" i="7" s="1"/>
  <c r="H382" s="1"/>
  <c r="H381" s="1"/>
  <c r="L387" i="2"/>
  <c r="R387"/>
  <c r="AF407"/>
  <c r="P414"/>
  <c r="G421"/>
  <c r="H421" i="7" s="1"/>
  <c r="S421" i="2"/>
  <c r="G449"/>
  <c r="H449" i="7" s="1"/>
  <c r="N448" i="2"/>
  <c r="M458"/>
  <c r="M462"/>
  <c r="G465"/>
  <c r="H465" i="7" s="1"/>
  <c r="M465" i="2"/>
  <c r="P474"/>
  <c r="S488"/>
  <c r="J499"/>
  <c r="P499"/>
  <c r="J502"/>
  <c r="P502"/>
  <c r="AF565"/>
  <c r="M388"/>
  <c r="J83"/>
  <c r="Q82"/>
  <c r="M92"/>
  <c r="M102"/>
  <c r="P105"/>
  <c r="J117"/>
  <c r="J121"/>
  <c r="Q120"/>
  <c r="J124"/>
  <c r="P124"/>
  <c r="U120"/>
  <c r="P139"/>
  <c r="J142"/>
  <c r="P142"/>
  <c r="J145"/>
  <c r="J148"/>
  <c r="U161"/>
  <c r="M165"/>
  <c r="G198"/>
  <c r="H198" i="7" s="1"/>
  <c r="P212" i="2"/>
  <c r="M215"/>
  <c r="AF246"/>
  <c r="P250"/>
  <c r="J256"/>
  <c r="P278"/>
  <c r="J305"/>
  <c r="AE316"/>
  <c r="AF319"/>
  <c r="S328"/>
  <c r="G339"/>
  <c r="H339" i="7" s="1"/>
  <c r="G342" i="2"/>
  <c r="H342" i="7" s="1"/>
  <c r="M342" i="2"/>
  <c r="S342"/>
  <c r="G351"/>
  <c r="H351" i="7" s="1"/>
  <c r="S351" i="2"/>
  <c r="AD354"/>
  <c r="L368"/>
  <c r="P369"/>
  <c r="AE386"/>
  <c r="I387"/>
  <c r="AD402"/>
  <c r="AD408"/>
  <c r="U448"/>
  <c r="L448"/>
  <c r="J452"/>
  <c r="P452"/>
  <c r="J481"/>
  <c r="U507"/>
  <c r="U498" s="1"/>
  <c r="U497" s="1"/>
  <c r="AD566"/>
  <c r="AF568"/>
  <c r="AE275"/>
  <c r="O277"/>
  <c r="AG30"/>
  <c r="J206"/>
  <c r="J215"/>
  <c r="P215"/>
  <c r="O211"/>
  <c r="K221"/>
  <c r="G235"/>
  <c r="H235" i="7" s="1"/>
  <c r="J253" i="2"/>
  <c r="J259"/>
  <c r="P266"/>
  <c r="J278"/>
  <c r="G282"/>
  <c r="H282" i="7" s="1"/>
  <c r="M282" i="2"/>
  <c r="S282"/>
  <c r="J291"/>
  <c r="M305"/>
  <c r="AD313"/>
  <c r="AE319"/>
  <c r="AE323"/>
  <c r="L197"/>
  <c r="I197"/>
  <c r="J197" i="7" s="1"/>
  <c r="S206" i="2"/>
  <c r="G225"/>
  <c r="H225" i="7" s="1"/>
  <c r="O221" i="2"/>
  <c r="S225"/>
  <c r="G228"/>
  <c r="H228" i="7" s="1"/>
  <c r="M228" i="2"/>
  <c r="S228"/>
  <c r="G241"/>
  <c r="H241" i="7" s="1"/>
  <c r="S241" i="2"/>
  <c r="G250"/>
  <c r="H250" i="7" s="1"/>
  <c r="M250" i="2"/>
  <c r="S250"/>
  <c r="M253"/>
  <c r="G256"/>
  <c r="H256" i="7" s="1"/>
  <c r="S263" i="2"/>
  <c r="G269"/>
  <c r="H269" i="7" s="1"/>
  <c r="M269" i="2"/>
  <c r="AD275"/>
  <c r="G308"/>
  <c r="H308" i="7" s="1"/>
  <c r="M308" i="2"/>
  <c r="AG312"/>
  <c r="AF313"/>
  <c r="AD332"/>
  <c r="J328"/>
  <c r="R324"/>
  <c r="N324"/>
  <c r="G529"/>
  <c r="H529" i="7" s="1"/>
  <c r="AD527" i="2"/>
  <c r="AD533"/>
  <c r="AG505"/>
  <c r="P430"/>
  <c r="G49"/>
  <c r="G417"/>
  <c r="H417" i="7" s="1"/>
  <c r="H420" i="2"/>
  <c r="M427"/>
  <c r="S430"/>
  <c r="G433"/>
  <c r="H433" i="7" s="1"/>
  <c r="M433" i="2"/>
  <c r="P442"/>
  <c r="P455"/>
  <c r="P458"/>
  <c r="P465"/>
  <c r="M468"/>
  <c r="H477"/>
  <c r="I477" i="7" s="1"/>
  <c r="P481" i="2"/>
  <c r="G414"/>
  <c r="H414" i="7" s="1"/>
  <c r="J430" i="2"/>
  <c r="S458"/>
  <c r="G442"/>
  <c r="H442" i="7" s="1"/>
  <c r="M455" i="2"/>
  <c r="S455"/>
  <c r="J471"/>
  <c r="AD493"/>
  <c r="AG517"/>
  <c r="AD505"/>
  <c r="M502"/>
  <c r="M512"/>
  <c r="S512"/>
  <c r="AE518"/>
  <c r="K82"/>
  <c r="S165"/>
  <c r="T161"/>
  <c r="AD168"/>
  <c r="AE168"/>
  <c r="AE192"/>
  <c r="AG192"/>
  <c r="AG194"/>
  <c r="AE194"/>
  <c r="AD194"/>
  <c r="AG315"/>
  <c r="AF315"/>
  <c r="AE315"/>
  <c r="H314" i="7"/>
  <c r="AD315" i="2"/>
  <c r="T368"/>
  <c r="S369"/>
  <c r="K382"/>
  <c r="K381" s="1"/>
  <c r="J383"/>
  <c r="AG399"/>
  <c r="AE399"/>
  <c r="AF399"/>
  <c r="AD399"/>
  <c r="AD561"/>
  <c r="AF561"/>
  <c r="AE561"/>
  <c r="AG577"/>
  <c r="AE577"/>
  <c r="AD577"/>
  <c r="P145"/>
  <c r="P162"/>
  <c r="Q161"/>
  <c r="AD193"/>
  <c r="AF193"/>
  <c r="AF194"/>
  <c r="AG322"/>
  <c r="AF322"/>
  <c r="AE322"/>
  <c r="AD322"/>
  <c r="AD380"/>
  <c r="AF380"/>
  <c r="AE380"/>
  <c r="AE406"/>
  <c r="AF406"/>
  <c r="J46"/>
  <c r="J74"/>
  <c r="AE81"/>
  <c r="AG81"/>
  <c r="G83"/>
  <c r="H83" i="7" s="1"/>
  <c r="I95" i="2"/>
  <c r="J95" i="7" s="1"/>
  <c r="N95" i="2"/>
  <c r="M108"/>
  <c r="H120"/>
  <c r="I120" i="7" s="1"/>
  <c r="M124" i="2"/>
  <c r="P130"/>
  <c r="G136"/>
  <c r="H136" i="7" s="1"/>
  <c r="S142" i="2"/>
  <c r="J151"/>
  <c r="J173"/>
  <c r="P189"/>
  <c r="AG196"/>
  <c r="AD196"/>
  <c r="I211"/>
  <c r="J211" i="7" s="1"/>
  <c r="U221" i="2"/>
  <c r="P228"/>
  <c r="M241"/>
  <c r="J250"/>
  <c r="S253"/>
  <c r="AG260"/>
  <c r="AE260"/>
  <c r="AD260"/>
  <c r="G259"/>
  <c r="H259" i="7" s="1"/>
  <c r="J263" i="2"/>
  <c r="R277"/>
  <c r="M351"/>
  <c r="AG186"/>
  <c r="AE186"/>
  <c r="AD186"/>
  <c r="S189"/>
  <c r="AD321"/>
  <c r="AG321"/>
  <c r="AD580"/>
  <c r="AF580"/>
  <c r="AE580"/>
  <c r="AF80"/>
  <c r="AE80"/>
  <c r="J99"/>
  <c r="K95"/>
  <c r="J111"/>
  <c r="AG248"/>
  <c r="AE248"/>
  <c r="AD248"/>
  <c r="K47"/>
  <c r="K35" s="1"/>
  <c r="Q47"/>
  <c r="P46"/>
  <c r="AG54"/>
  <c r="AG67"/>
  <c r="AE67"/>
  <c r="AD67"/>
  <c r="G71"/>
  <c r="H71" i="7" s="1"/>
  <c r="M71" i="2"/>
  <c r="S71"/>
  <c r="I82"/>
  <c r="J82" i="7" s="1"/>
  <c r="G92" i="2"/>
  <c r="J105"/>
  <c r="G114"/>
  <c r="H114" i="7" s="1"/>
  <c r="S127" i="2"/>
  <c r="M148"/>
  <c r="S162"/>
  <c r="G176"/>
  <c r="H176" i="7" s="1"/>
  <c r="S176" i="2"/>
  <c r="M183"/>
  <c r="G189"/>
  <c r="H189" i="7" s="1"/>
  <c r="AG193" i="2"/>
  <c r="U211"/>
  <c r="S215"/>
  <c r="H221"/>
  <c r="I221" i="7" s="1"/>
  <c r="M225" i="2"/>
  <c r="U356"/>
  <c r="S357"/>
  <c r="S356" s="1"/>
  <c r="AD360"/>
  <c r="AF360"/>
  <c r="AG360"/>
  <c r="J388"/>
  <c r="L82"/>
  <c r="P83"/>
  <c r="O82"/>
  <c r="P89"/>
  <c r="U82"/>
  <c r="U95"/>
  <c r="R95"/>
  <c r="M111"/>
  <c r="J114"/>
  <c r="P114"/>
  <c r="P117"/>
  <c r="T120"/>
  <c r="J127"/>
  <c r="S136"/>
  <c r="P148"/>
  <c r="G151"/>
  <c r="H151" i="7" s="1"/>
  <c r="M151" i="2"/>
  <c r="M158"/>
  <c r="S173"/>
  <c r="S179"/>
  <c r="R197"/>
  <c r="T221"/>
  <c r="M235"/>
  <c r="G238"/>
  <c r="H238" i="7" s="1"/>
  <c r="P238" i="2"/>
  <c r="P241"/>
  <c r="P253"/>
  <c r="S256"/>
  <c r="S259"/>
  <c r="M263"/>
  <c r="P282"/>
  <c r="Q277"/>
  <c r="J298"/>
  <c r="AD331"/>
  <c r="AF331"/>
  <c r="S372"/>
  <c r="U368"/>
  <c r="AG400"/>
  <c r="AE400"/>
  <c r="G452"/>
  <c r="H452" i="7" s="1"/>
  <c r="I448" i="2"/>
  <c r="J448" i="7" s="1"/>
  <c r="P485" i="2"/>
  <c r="Q484"/>
  <c r="AD496"/>
  <c r="AE496"/>
  <c r="AG523"/>
  <c r="AE523"/>
  <c r="AD523"/>
  <c r="J55"/>
  <c r="G61"/>
  <c r="H61" i="7" s="1"/>
  <c r="P61" i="2"/>
  <c r="M68"/>
  <c r="S68"/>
  <c r="P71"/>
  <c r="G77"/>
  <c r="H77" i="7" s="1"/>
  <c r="M83" i="2"/>
  <c r="T82"/>
  <c r="J86"/>
  <c r="M89"/>
  <c r="P92"/>
  <c r="L95"/>
  <c r="Q95"/>
  <c r="S99"/>
  <c r="S111"/>
  <c r="M117"/>
  <c r="S117"/>
  <c r="G127"/>
  <c r="H127" i="7" s="1"/>
  <c r="M127" i="2"/>
  <c r="G133"/>
  <c r="H133" i="7" s="1"/>
  <c r="P133" i="2"/>
  <c r="P136"/>
  <c r="S151"/>
  <c r="N154"/>
  <c r="R154"/>
  <c r="J158"/>
  <c r="P158"/>
  <c r="I161"/>
  <c r="J161" i="7" s="1"/>
  <c r="G165" i="2"/>
  <c r="H165" i="7" s="1"/>
  <c r="AD190" i="2"/>
  <c r="P206"/>
  <c r="G212"/>
  <c r="H212" i="7" s="1"/>
  <c r="N211" i="2"/>
  <c r="G218"/>
  <c r="H218" i="7" s="1"/>
  <c r="P218" i="2"/>
  <c r="J235"/>
  <c r="P235"/>
  <c r="M238"/>
  <c r="S238"/>
  <c r="G266"/>
  <c r="H266" i="7" s="1"/>
  <c r="M266" i="2"/>
  <c r="S269"/>
  <c r="G291"/>
  <c r="H291" i="7" s="1"/>
  <c r="U277" i="2"/>
  <c r="M325"/>
  <c r="G328"/>
  <c r="H328" i="7" s="1"/>
  <c r="AF333" i="2"/>
  <c r="AG333"/>
  <c r="M336"/>
  <c r="AG361"/>
  <c r="AE361"/>
  <c r="AF361"/>
  <c r="AE367"/>
  <c r="AG367"/>
  <c r="AF367"/>
  <c r="N368"/>
  <c r="AD400"/>
  <c r="P259"/>
  <c r="G305"/>
  <c r="H305" i="7" s="1"/>
  <c r="J308" i="2"/>
  <c r="AG317"/>
  <c r="AE332"/>
  <c r="J336"/>
  <c r="M339"/>
  <c r="S339"/>
  <c r="M363"/>
  <c r="M362" s="1"/>
  <c r="S375"/>
  <c r="T382"/>
  <c r="T381" s="1"/>
  <c r="S383"/>
  <c r="O387"/>
  <c r="U387"/>
  <c r="AG407"/>
  <c r="AF408"/>
  <c r="G427"/>
  <c r="H427" i="7" s="1"/>
  <c r="J455" i="2"/>
  <c r="S468"/>
  <c r="J558"/>
  <c r="G263"/>
  <c r="H263" i="7" s="1"/>
  <c r="J266" i="2"/>
  <c r="AD276"/>
  <c r="I324"/>
  <c r="AF332"/>
  <c r="H335"/>
  <c r="J339"/>
  <c r="P339"/>
  <c r="I347"/>
  <c r="T347"/>
  <c r="AF366"/>
  <c r="AG366"/>
  <c r="G369"/>
  <c r="H369" i="7" s="1"/>
  <c r="AE379" i="2"/>
  <c r="AF379"/>
  <c r="AE389"/>
  <c r="AF389"/>
  <c r="R420"/>
  <c r="R413" s="1"/>
  <c r="U420"/>
  <c r="G430"/>
  <c r="H430" i="7" s="1"/>
  <c r="M430" i="2"/>
  <c r="J436"/>
  <c r="S442"/>
  <c r="M481"/>
  <c r="N477"/>
  <c r="L581"/>
  <c r="L555"/>
  <c r="AE560"/>
  <c r="AF560"/>
  <c r="AE564"/>
  <c r="AF564"/>
  <c r="AD576"/>
  <c r="AE576"/>
  <c r="AF576"/>
  <c r="H347"/>
  <c r="P351"/>
  <c r="M403"/>
  <c r="M401" s="1"/>
  <c r="S417"/>
  <c r="K420"/>
  <c r="K413" s="1"/>
  <c r="I420"/>
  <c r="L420"/>
  <c r="L413" s="1"/>
  <c r="M439"/>
  <c r="J442"/>
  <c r="S452"/>
  <c r="G455"/>
  <c r="H455" i="7" s="1"/>
  <c r="J468" i="2"/>
  <c r="P468"/>
  <c r="R477"/>
  <c r="I484"/>
  <c r="J484" i="7" s="1"/>
  <c r="G488" i="2"/>
  <c r="H488" i="7" s="1"/>
  <c r="S491" i="2"/>
  <c r="AF494"/>
  <c r="AG494"/>
  <c r="P529"/>
  <c r="Q520"/>
  <c r="Q519" s="1"/>
  <c r="AD557"/>
  <c r="AF557"/>
  <c r="AE557"/>
  <c r="AE571"/>
  <c r="AF571"/>
  <c r="M569"/>
  <c r="M436"/>
  <c r="S436"/>
  <c r="G439"/>
  <c r="H439" i="7" s="1"/>
  <c r="H448" i="2"/>
  <c r="I448" i="7" s="1"/>
  <c r="G458" i="2"/>
  <c r="H458" i="7" s="1"/>
  <c r="L461" i="2"/>
  <c r="G474"/>
  <c r="H474" i="7" s="1"/>
  <c r="K477" i="2"/>
  <c r="N484"/>
  <c r="R484"/>
  <c r="J488"/>
  <c r="P488"/>
  <c r="P491"/>
  <c r="AE493"/>
  <c r="S499"/>
  <c r="G502"/>
  <c r="H502" i="7" s="1"/>
  <c r="O507" i="2"/>
  <c r="O498" s="1"/>
  <c r="O497" s="1"/>
  <c r="L507"/>
  <c r="L498" s="1"/>
  <c r="L497" s="1"/>
  <c r="AF518"/>
  <c r="AE527"/>
  <c r="M529"/>
  <c r="M520" s="1"/>
  <c r="M519" s="1"/>
  <c r="S569"/>
  <c r="P569"/>
  <c r="J569"/>
  <c r="S439"/>
  <c r="J458"/>
  <c r="J474"/>
  <c r="M491"/>
  <c r="AF493"/>
  <c r="P508"/>
  <c r="R581"/>
  <c r="AD30"/>
  <c r="AE30"/>
  <c r="AF30"/>
  <c r="AE29"/>
  <c r="AF29"/>
  <c r="G33"/>
  <c r="H33" i="7" s="1"/>
  <c r="M121" i="2"/>
  <c r="N120"/>
  <c r="N197"/>
  <c r="M198"/>
  <c r="M64"/>
  <c r="P74"/>
  <c r="S77"/>
  <c r="AG80"/>
  <c r="R82"/>
  <c r="S83"/>
  <c r="P86"/>
  <c r="S89"/>
  <c r="J96"/>
  <c r="I120"/>
  <c r="J120" i="7" s="1"/>
  <c r="O154" i="2"/>
  <c r="G170"/>
  <c r="H170" i="7" s="1"/>
  <c r="J176" i="2"/>
  <c r="S202"/>
  <c r="T197"/>
  <c r="S155"/>
  <c r="T154"/>
  <c r="J212"/>
  <c r="L211"/>
  <c r="J232"/>
  <c r="G278"/>
  <c r="H278" i="7" s="1"/>
  <c r="H277" i="2"/>
  <c r="I277" i="7" s="1"/>
  <c r="AF54" i="2"/>
  <c r="AD54"/>
  <c r="S58"/>
  <c r="P77"/>
  <c r="AD81"/>
  <c r="N82"/>
  <c r="M86"/>
  <c r="S92"/>
  <c r="P96"/>
  <c r="M130"/>
  <c r="O120"/>
  <c r="J155"/>
  <c r="L154"/>
  <c r="L45" s="1"/>
  <c r="J45" s="1"/>
  <c r="M162"/>
  <c r="O161"/>
  <c r="S170"/>
  <c r="P179"/>
  <c r="P198"/>
  <c r="J202"/>
  <c r="K197"/>
  <c r="M222"/>
  <c r="N221"/>
  <c r="M176"/>
  <c r="AE54"/>
  <c r="P58"/>
  <c r="M61"/>
  <c r="J68"/>
  <c r="AD80"/>
  <c r="AF81"/>
  <c r="H82"/>
  <c r="I82" i="7" s="1"/>
  <c r="O95" i="2"/>
  <c r="T95"/>
  <c r="L120"/>
  <c r="P121"/>
  <c r="R120"/>
  <c r="J130"/>
  <c r="K120"/>
  <c r="G155"/>
  <c r="H155" i="7" s="1"/>
  <c r="H154" i="2"/>
  <c r="R161"/>
  <c r="J162"/>
  <c r="K161"/>
  <c r="P170"/>
  <c r="M179"/>
  <c r="M357"/>
  <c r="O356"/>
  <c r="G121"/>
  <c r="H121" i="7" s="1"/>
  <c r="S121" i="2"/>
  <c r="M155"/>
  <c r="AF168"/>
  <c r="M189"/>
  <c r="J189"/>
  <c r="AG191"/>
  <c r="AE193"/>
  <c r="H197"/>
  <c r="I197" i="7" s="1"/>
  <c r="S198" i="2"/>
  <c r="K211"/>
  <c r="R211"/>
  <c r="G232"/>
  <c r="H232" i="7" s="1"/>
  <c r="H231" i="2"/>
  <c r="I231" i="7" s="1"/>
  <c r="AF249" i="2"/>
  <c r="AE249"/>
  <c r="AD249"/>
  <c r="S278"/>
  <c r="T277"/>
  <c r="J282"/>
  <c r="Q324"/>
  <c r="P325"/>
  <c r="S465"/>
  <c r="T461"/>
  <c r="AG168"/>
  <c r="AD192"/>
  <c r="S212"/>
  <c r="T211"/>
  <c r="S232"/>
  <c r="G298"/>
  <c r="H298" i="7" s="1"/>
  <c r="I277" i="2"/>
  <c r="J277" i="7" s="1"/>
  <c r="G325" i="2"/>
  <c r="H325" i="7" s="1"/>
  <c r="H324" i="2"/>
  <c r="P372"/>
  <c r="Q368"/>
  <c r="AD191"/>
  <c r="AF192"/>
  <c r="G206"/>
  <c r="H206" i="7" s="1"/>
  <c r="L221" i="2"/>
  <c r="P222"/>
  <c r="R221"/>
  <c r="P221" s="1"/>
  <c r="AF245"/>
  <c r="AE245"/>
  <c r="AD245"/>
  <c r="AF261"/>
  <c r="AE261"/>
  <c r="AD261"/>
  <c r="L277"/>
  <c r="N277"/>
  <c r="S325"/>
  <c r="P336"/>
  <c r="Q335"/>
  <c r="M212"/>
  <c r="G222"/>
  <c r="H222" i="7" s="1"/>
  <c r="S222" i="2"/>
  <c r="M232"/>
  <c r="AG246"/>
  <c r="AF247"/>
  <c r="AG262"/>
  <c r="AF275"/>
  <c r="AE276"/>
  <c r="AG311"/>
  <c r="AG316"/>
  <c r="AE318"/>
  <c r="AG320"/>
  <c r="AE321"/>
  <c r="AG323"/>
  <c r="P328"/>
  <c r="AG331"/>
  <c r="AD333"/>
  <c r="L335"/>
  <c r="N335"/>
  <c r="R335"/>
  <c r="AF345"/>
  <c r="AE345"/>
  <c r="AD345"/>
  <c r="Q347"/>
  <c r="P348"/>
  <c r="R347"/>
  <c r="J357"/>
  <c r="K356"/>
  <c r="AD246"/>
  <c r="AG247"/>
  <c r="AD262"/>
  <c r="AF276"/>
  <c r="G286"/>
  <c r="H286" i="7" s="1"/>
  <c r="M291" i="2"/>
  <c r="AE312"/>
  <c r="AD317"/>
  <c r="AF318"/>
  <c r="AF321"/>
  <c r="J325"/>
  <c r="AE333"/>
  <c r="S336"/>
  <c r="M348"/>
  <c r="N347"/>
  <c r="S363"/>
  <c r="T362"/>
  <c r="AF378"/>
  <c r="AE378"/>
  <c r="AD378"/>
  <c r="AG378"/>
  <c r="AF394"/>
  <c r="AE394"/>
  <c r="AD394"/>
  <c r="AG394"/>
  <c r="S414"/>
  <c r="P298"/>
  <c r="S305"/>
  <c r="AD311"/>
  <c r="AD316"/>
  <c r="AD320"/>
  <c r="AD323"/>
  <c r="M328"/>
  <c r="AE331"/>
  <c r="G336"/>
  <c r="H336" i="7" s="1"/>
  <c r="AF355" i="2"/>
  <c r="AE355"/>
  <c r="AD355"/>
  <c r="M383"/>
  <c r="N382"/>
  <c r="N381" s="1"/>
  <c r="AF392"/>
  <c r="AE392"/>
  <c r="AD392"/>
  <c r="AG392"/>
  <c r="J403"/>
  <c r="J401" s="1"/>
  <c r="G348"/>
  <c r="H348" i="7" s="1"/>
  <c r="S348" i="2"/>
  <c r="AE354"/>
  <c r="P357"/>
  <c r="AE360"/>
  <c r="G363"/>
  <c r="H363" i="7" s="1"/>
  <c r="P363" i="2"/>
  <c r="AD367"/>
  <c r="J414"/>
  <c r="P424"/>
  <c r="Q420"/>
  <c r="Q413" s="1"/>
  <c r="P436"/>
  <c r="O448"/>
  <c r="T448"/>
  <c r="S449"/>
  <c r="M488"/>
  <c r="O484"/>
  <c r="AD366"/>
  <c r="H368"/>
  <c r="J449"/>
  <c r="K448"/>
  <c r="S481"/>
  <c r="T477"/>
  <c r="AE366"/>
  <c r="R368"/>
  <c r="M369"/>
  <c r="P383"/>
  <c r="R382"/>
  <c r="R381" s="1"/>
  <c r="N387"/>
  <c r="S388"/>
  <c r="AF409"/>
  <c r="AG409"/>
  <c r="AE409"/>
  <c r="M421"/>
  <c r="N420"/>
  <c r="N413" s="1"/>
  <c r="S427"/>
  <c r="T420"/>
  <c r="T413" s="1"/>
  <c r="S485"/>
  <c r="T484"/>
  <c r="AG379"/>
  <c r="AG389"/>
  <c r="AG395"/>
  <c r="AG406"/>
  <c r="G462"/>
  <c r="H462" i="7" s="1"/>
  <c r="I461" i="2"/>
  <c r="J461" i="7" s="1"/>
  <c r="G478" i="2"/>
  <c r="H478" i="7" s="1"/>
  <c r="I477" i="2"/>
  <c r="J477" i="7" s="1"/>
  <c r="AF567" i="2"/>
  <c r="AE567"/>
  <c r="AD567"/>
  <c r="AG567"/>
  <c r="AD379"/>
  <c r="AG380"/>
  <c r="AG386"/>
  <c r="AD389"/>
  <c r="AD395"/>
  <c r="AF400"/>
  <c r="AF402"/>
  <c r="AD406"/>
  <c r="AE407"/>
  <c r="M414"/>
  <c r="P421"/>
  <c r="S424"/>
  <c r="G436"/>
  <c r="H436" i="7" s="1"/>
  <c r="J439" i="2"/>
  <c r="Q448"/>
  <c r="M449"/>
  <c r="H461"/>
  <c r="I461" i="7" s="1"/>
  <c r="K461" i="2"/>
  <c r="O461"/>
  <c r="S462"/>
  <c r="U461"/>
  <c r="P471"/>
  <c r="R461"/>
  <c r="S478"/>
  <c r="U477"/>
  <c r="J485"/>
  <c r="L484"/>
  <c r="M499"/>
  <c r="P417"/>
  <c r="G424"/>
  <c r="H424" i="7" s="1"/>
  <c r="J427" i="2"/>
  <c r="M442"/>
  <c r="P462"/>
  <c r="Q461"/>
  <c r="M471"/>
  <c r="N461"/>
  <c r="P478"/>
  <c r="Q477"/>
  <c r="G485"/>
  <c r="H485" i="7" s="1"/>
  <c r="H484" i="2"/>
  <c r="I484" i="7" s="1"/>
  <c r="AF492" i="2"/>
  <c r="AE492"/>
  <c r="AD492"/>
  <c r="G491"/>
  <c r="H491" i="7" s="1"/>
  <c r="J462" i="2"/>
  <c r="J478"/>
  <c r="M485"/>
  <c r="J508"/>
  <c r="K507"/>
  <c r="M558"/>
  <c r="AD494"/>
  <c r="P512"/>
  <c r="Q507"/>
  <c r="Q498" s="1"/>
  <c r="Q497" s="1"/>
  <c r="AF521"/>
  <c r="AE521"/>
  <c r="AD521"/>
  <c r="S529"/>
  <c r="T520"/>
  <c r="T519" s="1"/>
  <c r="AE494"/>
  <c r="S502"/>
  <c r="M508"/>
  <c r="G512"/>
  <c r="H512" i="7" s="1"/>
  <c r="AF517" i="2"/>
  <c r="AE517"/>
  <c r="AD517"/>
  <c r="AF525"/>
  <c r="AE525"/>
  <c r="AD525"/>
  <c r="I555"/>
  <c r="I581"/>
  <c r="U555"/>
  <c r="U581"/>
  <c r="AF496"/>
  <c r="AE505"/>
  <c r="J512"/>
  <c r="AG518"/>
  <c r="O520"/>
  <c r="O519" s="1"/>
  <c r="AF523"/>
  <c r="AF527"/>
  <c r="AF574"/>
  <c r="AE574"/>
  <c r="AD574"/>
  <c r="AG496"/>
  <c r="AF505"/>
  <c r="H507"/>
  <c r="T507"/>
  <c r="T498" s="1"/>
  <c r="T497" s="1"/>
  <c r="AF534"/>
  <c r="AE534"/>
  <c r="AD534"/>
  <c r="AF537"/>
  <c r="AE537"/>
  <c r="AD537"/>
  <c r="AF545"/>
  <c r="AE545"/>
  <c r="AD545"/>
  <c r="P558"/>
  <c r="AF563"/>
  <c r="AE563"/>
  <c r="AD563"/>
  <c r="O581"/>
  <c r="J529"/>
  <c r="S558"/>
  <c r="AF570"/>
  <c r="AE570"/>
  <c r="G569"/>
  <c r="AD570"/>
  <c r="AF578"/>
  <c r="AE578"/>
  <c r="AD578"/>
  <c r="AE533"/>
  <c r="AG539"/>
  <c r="AF540"/>
  <c r="AE542"/>
  <c r="AG560"/>
  <c r="AG564"/>
  <c r="AG568"/>
  <c r="AG571"/>
  <c r="AG575"/>
  <c r="AG579"/>
  <c r="AF533"/>
  <c r="AD539"/>
  <c r="AG540"/>
  <c r="AF542"/>
  <c r="AG557"/>
  <c r="AD560"/>
  <c r="AG561"/>
  <c r="AF562"/>
  <c r="AD564"/>
  <c r="AG565"/>
  <c r="AF566"/>
  <c r="AD568"/>
  <c r="AD571"/>
  <c r="AG572"/>
  <c r="AF573"/>
  <c r="AD575"/>
  <c r="AG576"/>
  <c r="AF577"/>
  <c r="AD579"/>
  <c r="AG580"/>
  <c r="G558"/>
  <c r="O45" l="1"/>
  <c r="M45" s="1"/>
  <c r="J154" i="7"/>
  <c r="I45" i="2"/>
  <c r="J45" i="7"/>
  <c r="I154"/>
  <c r="I498" i="2"/>
  <c r="I497" s="1"/>
  <c r="H356" i="7"/>
  <c r="AE508" i="2"/>
  <c r="AD508"/>
  <c r="AG508"/>
  <c r="AF508"/>
  <c r="G46"/>
  <c r="AC46" s="1"/>
  <c r="H368" i="7"/>
  <c r="J57"/>
  <c r="H387"/>
  <c r="J498"/>
  <c r="J497" s="1"/>
  <c r="H362"/>
  <c r="H498" i="2"/>
  <c r="I498" i="7" s="1"/>
  <c r="I497" s="1"/>
  <c r="I507"/>
  <c r="P47" i="2"/>
  <c r="P35" s="1"/>
  <c r="Q35"/>
  <c r="H413"/>
  <c r="I413" i="7" s="1"/>
  <c r="I412" s="1"/>
  <c r="I420"/>
  <c r="G47" i="2"/>
  <c r="G35" s="1"/>
  <c r="H35" i="7" s="1"/>
  <c r="H35" i="2"/>
  <c r="I35" i="7" s="1"/>
  <c r="J334"/>
  <c r="J382"/>
  <c r="J381" s="1"/>
  <c r="J47"/>
  <c r="J48"/>
  <c r="H48" s="1"/>
  <c r="J401"/>
  <c r="M47" i="2"/>
  <c r="M35" s="1"/>
  <c r="O35"/>
  <c r="AF148"/>
  <c r="H148" i="7"/>
  <c r="H335"/>
  <c r="I413" i="2"/>
  <c r="J413" i="7" s="1"/>
  <c r="J412" s="1"/>
  <c r="J420"/>
  <c r="G401" i="2"/>
  <c r="H403" i="7"/>
  <c r="H401" s="1"/>
  <c r="S47" i="2"/>
  <c r="S35" s="1"/>
  <c r="U35"/>
  <c r="I519"/>
  <c r="J520" i="7"/>
  <c r="J519" s="1"/>
  <c r="H519" i="2"/>
  <c r="I520" i="7"/>
  <c r="I519" s="1"/>
  <c r="I47"/>
  <c r="I382"/>
  <c r="I381" s="1"/>
  <c r="H347"/>
  <c r="H11" i="3"/>
  <c r="J11" s="1"/>
  <c r="H92" i="7"/>
  <c r="H535"/>
  <c r="H46"/>
  <c r="H324"/>
  <c r="I334"/>
  <c r="I381" i="2"/>
  <c r="AF117"/>
  <c r="H17" i="3"/>
  <c r="J17" s="1"/>
  <c r="Q44" i="2"/>
  <c r="AB541"/>
  <c r="AA541"/>
  <c r="G32"/>
  <c r="H32" i="7" s="1"/>
  <c r="AC541" i="2"/>
  <c r="S48"/>
  <c r="S36" s="1"/>
  <c r="P48"/>
  <c r="P36" s="1"/>
  <c r="M48"/>
  <c r="M36" s="1"/>
  <c r="K412"/>
  <c r="O412"/>
  <c r="O411" s="1"/>
  <c r="O410" s="1"/>
  <c r="Q412"/>
  <c r="Q411" s="1"/>
  <c r="Q410" s="1"/>
  <c r="J48"/>
  <c r="J36" s="1"/>
  <c r="L412"/>
  <c r="L411" s="1"/>
  <c r="L410" s="1"/>
  <c r="R412"/>
  <c r="R411" s="1"/>
  <c r="R410" s="1"/>
  <c r="N412"/>
  <c r="N411" s="1"/>
  <c r="N410" s="1"/>
  <c r="T412"/>
  <c r="T411" s="1"/>
  <c r="T410" s="1"/>
  <c r="I412"/>
  <c r="Z541"/>
  <c r="AB508"/>
  <c r="AC569"/>
  <c r="AA569"/>
  <c r="AB569"/>
  <c r="Z569"/>
  <c r="Z336"/>
  <c r="AB336"/>
  <c r="AC336"/>
  <c r="AA336"/>
  <c r="Z393"/>
  <c r="AB393"/>
  <c r="AC393"/>
  <c r="AA393"/>
  <c r="AE430"/>
  <c r="AC430"/>
  <c r="AB430"/>
  <c r="Z430"/>
  <c r="AA430"/>
  <c r="AD328"/>
  <c r="Z328"/>
  <c r="AB328"/>
  <c r="AC328"/>
  <c r="AA328"/>
  <c r="AG127"/>
  <c r="Z127"/>
  <c r="AB127"/>
  <c r="AC127"/>
  <c r="AA127"/>
  <c r="AD314"/>
  <c r="Z314"/>
  <c r="AB314"/>
  <c r="AC314"/>
  <c r="AA314"/>
  <c r="AE414"/>
  <c r="Z414"/>
  <c r="AB414"/>
  <c r="AC414"/>
  <c r="AA414"/>
  <c r="AD342"/>
  <c r="Z342"/>
  <c r="AB342"/>
  <c r="AC342"/>
  <c r="AA342"/>
  <c r="AD421"/>
  <c r="Z421"/>
  <c r="AB421"/>
  <c r="AC421"/>
  <c r="AA421"/>
  <c r="AC499"/>
  <c r="AA499"/>
  <c r="AB499"/>
  <c r="Z499"/>
  <c r="AF89"/>
  <c r="Z89"/>
  <c r="AB89"/>
  <c r="AC89"/>
  <c r="AA89"/>
  <c r="G535"/>
  <c r="AB536"/>
  <c r="Z536"/>
  <c r="AA536"/>
  <c r="AC536"/>
  <c r="AC491"/>
  <c r="AA491"/>
  <c r="AB491"/>
  <c r="Z491"/>
  <c r="Z286"/>
  <c r="AB286"/>
  <c r="AC286"/>
  <c r="AA286"/>
  <c r="Z206"/>
  <c r="AB206"/>
  <c r="AC206"/>
  <c r="AA206"/>
  <c r="Z298"/>
  <c r="AB298"/>
  <c r="AC298"/>
  <c r="AA298"/>
  <c r="AE488"/>
  <c r="AC488"/>
  <c r="AA488"/>
  <c r="AB488"/>
  <c r="Z488"/>
  <c r="AG165"/>
  <c r="Z165"/>
  <c r="AB165"/>
  <c r="AC165"/>
  <c r="AA165"/>
  <c r="AE176"/>
  <c r="Z176"/>
  <c r="AB176"/>
  <c r="AC176"/>
  <c r="AA176"/>
  <c r="AF433"/>
  <c r="AC433"/>
  <c r="AA433"/>
  <c r="AB433"/>
  <c r="Z433"/>
  <c r="AF417"/>
  <c r="Z417"/>
  <c r="AB417"/>
  <c r="AC417"/>
  <c r="AA417"/>
  <c r="AE308"/>
  <c r="Z308"/>
  <c r="AB308"/>
  <c r="AC308"/>
  <c r="AA308"/>
  <c r="AD282"/>
  <c r="Z282"/>
  <c r="AB282"/>
  <c r="AC282"/>
  <c r="AA282"/>
  <c r="Z339"/>
  <c r="AB339"/>
  <c r="AC339"/>
  <c r="AA339"/>
  <c r="AE139"/>
  <c r="Z139"/>
  <c r="AB139"/>
  <c r="AC139"/>
  <c r="AA139"/>
  <c r="AG105"/>
  <c r="Z105"/>
  <c r="AB105"/>
  <c r="AC105"/>
  <c r="AA105"/>
  <c r="AD102"/>
  <c r="Z102"/>
  <c r="AB102"/>
  <c r="AC102"/>
  <c r="AA102"/>
  <c r="Z86"/>
  <c r="AB86"/>
  <c r="AC86"/>
  <c r="AA86"/>
  <c r="AG108"/>
  <c r="Z108"/>
  <c r="AB108"/>
  <c r="AC108"/>
  <c r="AA108"/>
  <c r="AF74"/>
  <c r="AA74"/>
  <c r="AC74"/>
  <c r="AB74"/>
  <c r="Z74"/>
  <c r="AA508"/>
  <c r="AC485"/>
  <c r="AA485"/>
  <c r="AB485"/>
  <c r="Z485"/>
  <c r="Z388"/>
  <c r="AB388"/>
  <c r="AC388"/>
  <c r="AA388"/>
  <c r="AG282"/>
  <c r="Z232"/>
  <c r="AB232"/>
  <c r="AC232"/>
  <c r="AA232"/>
  <c r="Z121"/>
  <c r="AB121"/>
  <c r="AC121"/>
  <c r="AA121"/>
  <c r="AG455"/>
  <c r="AC455"/>
  <c r="Z455"/>
  <c r="AB455"/>
  <c r="AA455"/>
  <c r="Z266"/>
  <c r="AB266"/>
  <c r="AC266"/>
  <c r="AA266"/>
  <c r="AD212"/>
  <c r="Z212"/>
  <c r="AB212"/>
  <c r="AC212"/>
  <c r="AA212"/>
  <c r="Z133"/>
  <c r="AB133"/>
  <c r="AC133"/>
  <c r="AA133"/>
  <c r="AE452"/>
  <c r="AC452"/>
  <c r="AA452"/>
  <c r="AB452"/>
  <c r="Z452"/>
  <c r="AD238"/>
  <c r="Z238"/>
  <c r="AB238"/>
  <c r="AC238"/>
  <c r="AA238"/>
  <c r="AF151"/>
  <c r="Z151"/>
  <c r="AB151"/>
  <c r="AC151"/>
  <c r="AA151"/>
  <c r="AG189"/>
  <c r="Z189"/>
  <c r="AB189"/>
  <c r="AC189"/>
  <c r="AA189"/>
  <c r="Z256"/>
  <c r="AB256"/>
  <c r="AC256"/>
  <c r="AA256"/>
  <c r="AD250"/>
  <c r="Z250"/>
  <c r="AB250"/>
  <c r="AC250"/>
  <c r="AA250"/>
  <c r="Z225"/>
  <c r="AB225"/>
  <c r="AC225"/>
  <c r="AA225"/>
  <c r="AG235"/>
  <c r="Z235"/>
  <c r="AB235"/>
  <c r="AC235"/>
  <c r="AA235"/>
  <c r="AC465"/>
  <c r="AA465"/>
  <c r="AB465"/>
  <c r="Z465"/>
  <c r="AC449"/>
  <c r="AA449"/>
  <c r="Z449"/>
  <c r="AB449"/>
  <c r="Z383"/>
  <c r="AB383"/>
  <c r="AC383"/>
  <c r="AA383"/>
  <c r="AA58"/>
  <c r="AC58"/>
  <c r="AB58"/>
  <c r="Z58"/>
  <c r="AD145"/>
  <c r="Z145"/>
  <c r="AB145"/>
  <c r="AC145"/>
  <c r="AA145"/>
  <c r="AG111"/>
  <c r="Z111"/>
  <c r="AB111"/>
  <c r="AC111"/>
  <c r="AA111"/>
  <c r="AA68"/>
  <c r="AC68"/>
  <c r="AB68"/>
  <c r="Z68"/>
  <c r="AG173"/>
  <c r="Z173"/>
  <c r="AB173"/>
  <c r="AC173"/>
  <c r="AA173"/>
  <c r="AG99"/>
  <c r="Z99"/>
  <c r="AB99"/>
  <c r="AC99"/>
  <c r="AA99"/>
  <c r="AG215"/>
  <c r="Z215"/>
  <c r="AB215"/>
  <c r="AC215"/>
  <c r="AA215"/>
  <c r="AC508"/>
  <c r="AC436"/>
  <c r="Z436"/>
  <c r="AB436"/>
  <c r="AA436"/>
  <c r="Z348"/>
  <c r="AB348"/>
  <c r="AC348"/>
  <c r="AA348"/>
  <c r="Z278"/>
  <c r="AB278"/>
  <c r="AC278"/>
  <c r="AA278"/>
  <c r="AD218"/>
  <c r="Z218"/>
  <c r="AB218"/>
  <c r="AC218"/>
  <c r="AA218"/>
  <c r="AA77"/>
  <c r="AC77"/>
  <c r="AB77"/>
  <c r="Z77"/>
  <c r="AE259"/>
  <c r="Z259"/>
  <c r="AB259"/>
  <c r="AC259"/>
  <c r="AA259"/>
  <c r="AE136"/>
  <c r="Z136"/>
  <c r="AB136"/>
  <c r="AC136"/>
  <c r="AA136"/>
  <c r="AF442"/>
  <c r="AC442"/>
  <c r="AB442"/>
  <c r="Z442"/>
  <c r="AA442"/>
  <c r="AE269"/>
  <c r="Z269"/>
  <c r="AB269"/>
  <c r="AC269"/>
  <c r="AA269"/>
  <c r="Z241"/>
  <c r="AB241"/>
  <c r="AC241"/>
  <c r="AA241"/>
  <c r="Z198"/>
  <c r="AB198"/>
  <c r="AC198"/>
  <c r="AA198"/>
  <c r="AG481"/>
  <c r="AC481"/>
  <c r="AA481"/>
  <c r="AB481"/>
  <c r="Z481"/>
  <c r="AG179"/>
  <c r="Z179"/>
  <c r="AB179"/>
  <c r="AC179"/>
  <c r="AA179"/>
  <c r="AE468"/>
  <c r="AC468"/>
  <c r="AA468"/>
  <c r="AB468"/>
  <c r="Z468"/>
  <c r="AE357"/>
  <c r="Z357"/>
  <c r="AA357"/>
  <c r="AC357"/>
  <c r="AB357"/>
  <c r="AE162"/>
  <c r="Z162"/>
  <c r="AB162"/>
  <c r="AC162"/>
  <c r="AA162"/>
  <c r="AC558"/>
  <c r="AA558"/>
  <c r="AB558"/>
  <c r="Z558"/>
  <c r="AC462"/>
  <c r="AB462"/>
  <c r="Z462"/>
  <c r="AA462"/>
  <c r="Z170"/>
  <c r="AB170"/>
  <c r="AC170"/>
  <c r="AA170"/>
  <c r="AD502"/>
  <c r="AC502"/>
  <c r="AA502"/>
  <c r="AB502"/>
  <c r="Z502"/>
  <c r="AC458"/>
  <c r="AB458"/>
  <c r="Z458"/>
  <c r="AA458"/>
  <c r="AG61"/>
  <c r="AA61"/>
  <c r="AC61"/>
  <c r="AB61"/>
  <c r="Z61"/>
  <c r="AE114"/>
  <c r="Z114"/>
  <c r="AB114"/>
  <c r="AC114"/>
  <c r="AA114"/>
  <c r="G520"/>
  <c r="AC529"/>
  <c r="AA529"/>
  <c r="AB529"/>
  <c r="Z529"/>
  <c r="AG351"/>
  <c r="Z351"/>
  <c r="AB351"/>
  <c r="AC351"/>
  <c r="AA351"/>
  <c r="Z372"/>
  <c r="AB372"/>
  <c r="AC372"/>
  <c r="AA372"/>
  <c r="AD253"/>
  <c r="Z253"/>
  <c r="AB253"/>
  <c r="AC253"/>
  <c r="AA253"/>
  <c r="AD96"/>
  <c r="Z96"/>
  <c r="AB96"/>
  <c r="AC96"/>
  <c r="AA96"/>
  <c r="AE130"/>
  <c r="Z130"/>
  <c r="AB130"/>
  <c r="AC130"/>
  <c r="AA130"/>
  <c r="AE142"/>
  <c r="Z142"/>
  <c r="AB142"/>
  <c r="AC142"/>
  <c r="AA142"/>
  <c r="AD158"/>
  <c r="Z158"/>
  <c r="AB158"/>
  <c r="AC158"/>
  <c r="AA158"/>
  <c r="AC512"/>
  <c r="AA512"/>
  <c r="AB512"/>
  <c r="Z512"/>
  <c r="AC424"/>
  <c r="Z424"/>
  <c r="AB424"/>
  <c r="AA424"/>
  <c r="AC478"/>
  <c r="AA478"/>
  <c r="AB478"/>
  <c r="Z478"/>
  <c r="Z363"/>
  <c r="AB363"/>
  <c r="AC363"/>
  <c r="AA363"/>
  <c r="Z222"/>
  <c r="AB222"/>
  <c r="AC222"/>
  <c r="AA222"/>
  <c r="Z325"/>
  <c r="AB325"/>
  <c r="AC325"/>
  <c r="AA325"/>
  <c r="Z155"/>
  <c r="AB155"/>
  <c r="AC155"/>
  <c r="AA155"/>
  <c r="AC474"/>
  <c r="AA474"/>
  <c r="AB474"/>
  <c r="Z474"/>
  <c r="AE439"/>
  <c r="AC439"/>
  <c r="AA439"/>
  <c r="Z439"/>
  <c r="AB439"/>
  <c r="AD369"/>
  <c r="Z369"/>
  <c r="AB369"/>
  <c r="AC369"/>
  <c r="AA369"/>
  <c r="AF263"/>
  <c r="Z263"/>
  <c r="AB263"/>
  <c r="AC263"/>
  <c r="AA263"/>
  <c r="AD427"/>
  <c r="AC427"/>
  <c r="AA427"/>
  <c r="Z427"/>
  <c r="AB427"/>
  <c r="AG305"/>
  <c r="Z305"/>
  <c r="AB305"/>
  <c r="AC305"/>
  <c r="AA305"/>
  <c r="Z291"/>
  <c r="AB291"/>
  <c r="AC291"/>
  <c r="AA291"/>
  <c r="Z92"/>
  <c r="AB92"/>
  <c r="AC92"/>
  <c r="AA92"/>
  <c r="AD71"/>
  <c r="AA71"/>
  <c r="AC71"/>
  <c r="AB71"/>
  <c r="Z71"/>
  <c r="AD83"/>
  <c r="AA83"/>
  <c r="AC83"/>
  <c r="AB83"/>
  <c r="Z83"/>
  <c r="AE228"/>
  <c r="Z228"/>
  <c r="AB228"/>
  <c r="AC228"/>
  <c r="AA228"/>
  <c r="AG375"/>
  <c r="Z375"/>
  <c r="AB375"/>
  <c r="AC375"/>
  <c r="AA375"/>
  <c r="Z202"/>
  <c r="AB202"/>
  <c r="AC202"/>
  <c r="AA202"/>
  <c r="AD183"/>
  <c r="Z183"/>
  <c r="AB183"/>
  <c r="AC183"/>
  <c r="AA183"/>
  <c r="AG124"/>
  <c r="Z124"/>
  <c r="AB124"/>
  <c r="AC124"/>
  <c r="AA124"/>
  <c r="AF471"/>
  <c r="AC471"/>
  <c r="AA471"/>
  <c r="AB471"/>
  <c r="Z471"/>
  <c r="AE403"/>
  <c r="Z403"/>
  <c r="AB403"/>
  <c r="AC403"/>
  <c r="AA403"/>
  <c r="AG148"/>
  <c r="Z148"/>
  <c r="AB148"/>
  <c r="AC148"/>
  <c r="AA148"/>
  <c r="AE272"/>
  <c r="Z272"/>
  <c r="AB272"/>
  <c r="AC272"/>
  <c r="AA272"/>
  <c r="AE117"/>
  <c r="Z117"/>
  <c r="AB117"/>
  <c r="AC117"/>
  <c r="AA117"/>
  <c r="AF64"/>
  <c r="AA64"/>
  <c r="AC64"/>
  <c r="AB64"/>
  <c r="Z64"/>
  <c r="Z508"/>
  <c r="AC49"/>
  <c r="AB49"/>
  <c r="AA49"/>
  <c r="Z49"/>
  <c r="G169"/>
  <c r="H169" i="7" s="1"/>
  <c r="N57" i="2"/>
  <c r="AD272"/>
  <c r="M169"/>
  <c r="S169"/>
  <c r="J169"/>
  <c r="U57"/>
  <c r="P169"/>
  <c r="AE421"/>
  <c r="AF173"/>
  <c r="T57"/>
  <c r="I57"/>
  <c r="H57"/>
  <c r="O57"/>
  <c r="L57"/>
  <c r="K57"/>
  <c r="Q57"/>
  <c r="R57"/>
  <c r="AE253"/>
  <c r="AE471"/>
  <c r="AD375"/>
  <c r="AD148"/>
  <c r="M535"/>
  <c r="AF215"/>
  <c r="AD127"/>
  <c r="AG471"/>
  <c r="AG259"/>
  <c r="I334"/>
  <c r="AE148"/>
  <c r="AD99"/>
  <c r="AD74"/>
  <c r="I210"/>
  <c r="AF357"/>
  <c r="J47"/>
  <c r="J35" s="1"/>
  <c r="AG442"/>
  <c r="AG269"/>
  <c r="AF162"/>
  <c r="AG142"/>
  <c r="AG64"/>
  <c r="AF449"/>
  <c r="S535"/>
  <c r="AE99"/>
  <c r="AD142"/>
  <c r="AD468"/>
  <c r="AD442"/>
  <c r="AD452"/>
  <c r="AG162"/>
  <c r="AE64"/>
  <c r="AD64"/>
  <c r="AE351"/>
  <c r="AE235"/>
  <c r="AF99"/>
  <c r="AD162"/>
  <c r="J535"/>
  <c r="AD117"/>
  <c r="AG117"/>
  <c r="AE74"/>
  <c r="AE102"/>
  <c r="AE198"/>
  <c r="J368"/>
  <c r="M387"/>
  <c r="AG74"/>
  <c r="AD291"/>
  <c r="P161"/>
  <c r="AD383"/>
  <c r="J347"/>
  <c r="P535"/>
  <c r="K498"/>
  <c r="K497" s="1"/>
  <c r="AD68"/>
  <c r="AG68"/>
  <c r="AE68"/>
  <c r="AF86"/>
  <c r="AE86"/>
  <c r="AE158"/>
  <c r="AF158"/>
  <c r="AD176"/>
  <c r="AE458"/>
  <c r="AG458"/>
  <c r="AF256"/>
  <c r="AE256"/>
  <c r="AD256"/>
  <c r="AG225"/>
  <c r="AD225"/>
  <c r="AF342"/>
  <c r="AG202"/>
  <c r="AD202"/>
  <c r="AG158"/>
  <c r="AF68"/>
  <c r="AD133"/>
  <c r="AE133"/>
  <c r="AG339"/>
  <c r="AD339"/>
  <c r="AD372"/>
  <c r="AE372"/>
  <c r="AE58"/>
  <c r="AG58"/>
  <c r="AF179"/>
  <c r="AD179"/>
  <c r="AE179"/>
  <c r="AE215"/>
  <c r="AD215"/>
  <c r="J221"/>
  <c r="P154"/>
  <c r="S507"/>
  <c r="S498" s="1"/>
  <c r="S497" s="1"/>
  <c r="AD241"/>
  <c r="AD471"/>
  <c r="G382"/>
  <c r="AE383"/>
  <c r="AG421"/>
  <c r="AG403"/>
  <c r="AF269"/>
  <c r="AD173"/>
  <c r="AF266"/>
  <c r="G221"/>
  <c r="H221" i="7" s="1"/>
  <c r="AE442" i="2"/>
  <c r="O210"/>
  <c r="O195" s="1"/>
  <c r="AF427"/>
  <c r="AG468"/>
  <c r="U413"/>
  <c r="AG536"/>
  <c r="AD536"/>
  <c r="AE536"/>
  <c r="AF536"/>
  <c r="AG541"/>
  <c r="AD541"/>
  <c r="AF541"/>
  <c r="AE541"/>
  <c r="AF339"/>
  <c r="J335"/>
  <c r="AF250"/>
  <c r="AF421"/>
  <c r="AG357"/>
  <c r="AD481"/>
  <c r="AF272"/>
  <c r="AD165"/>
  <c r="AF468"/>
  <c r="AF383"/>
  <c r="G356"/>
  <c r="AE339"/>
  <c r="J277"/>
  <c r="AG272"/>
  <c r="AD259"/>
  <c r="AE173"/>
  <c r="AG176"/>
  <c r="AF142"/>
  <c r="M324"/>
  <c r="AG383"/>
  <c r="P368"/>
  <c r="AG96"/>
  <c r="AG151"/>
  <c r="AD357"/>
  <c r="O334"/>
  <c r="AF176"/>
  <c r="AF136"/>
  <c r="AF133"/>
  <c r="M277"/>
  <c r="AF202"/>
  <c r="AE202"/>
  <c r="P387"/>
  <c r="AF403"/>
  <c r="G48"/>
  <c r="G36" s="1"/>
  <c r="H36" i="7" s="1"/>
  <c r="AD403" i="2"/>
  <c r="AE225"/>
  <c r="AF198"/>
  <c r="AG256"/>
  <c r="AF225"/>
  <c r="AD198"/>
  <c r="Q195"/>
  <c r="AD529"/>
  <c r="AE529"/>
  <c r="AG465"/>
  <c r="AE250"/>
  <c r="AE314"/>
  <c r="AG250"/>
  <c r="AD465"/>
  <c r="G448"/>
  <c r="H448" i="7" s="1"/>
  <c r="AE427" i="2"/>
  <c r="M477"/>
  <c r="AE89"/>
  <c r="AG89"/>
  <c r="AE481"/>
  <c r="AD151"/>
  <c r="AD111"/>
  <c r="AF130"/>
  <c r="AD86"/>
  <c r="AG102"/>
  <c r="AF465"/>
  <c r="AG488"/>
  <c r="AG439"/>
  <c r="AD263"/>
  <c r="AE151"/>
  <c r="AE111"/>
  <c r="AE241"/>
  <c r="AF145"/>
  <c r="AE108"/>
  <c r="AF102"/>
  <c r="S161"/>
  <c r="J82"/>
  <c r="AF481"/>
  <c r="G477"/>
  <c r="H477" i="7" s="1"/>
  <c r="AE145" i="2"/>
  <c r="AD108"/>
  <c r="M335"/>
  <c r="AD449"/>
  <c r="AF414"/>
  <c r="AG308"/>
  <c r="AE183"/>
  <c r="AF114"/>
  <c r="AG130"/>
  <c r="AG133"/>
  <c r="AD58"/>
  <c r="AE449"/>
  <c r="AF458"/>
  <c r="AG449"/>
  <c r="AE342"/>
  <c r="L334"/>
  <c r="AF259"/>
  <c r="AF430"/>
  <c r="AG253"/>
  <c r="AE124"/>
  <c r="AF111"/>
  <c r="AG86"/>
  <c r="AF183"/>
  <c r="AD89"/>
  <c r="AD130"/>
  <c r="AF241"/>
  <c r="AG145"/>
  <c r="AF108"/>
  <c r="AD488"/>
  <c r="S368"/>
  <c r="AG414"/>
  <c r="AG372"/>
  <c r="AF372"/>
  <c r="AE375"/>
  <c r="AG342"/>
  <c r="AD351"/>
  <c r="AF282"/>
  <c r="AF308"/>
  <c r="S277"/>
  <c r="AF212"/>
  <c r="AE212"/>
  <c r="AF124"/>
  <c r="AG139"/>
  <c r="AF253"/>
  <c r="AE105"/>
  <c r="AF71"/>
  <c r="AF58"/>
  <c r="AF96"/>
  <c r="AD92"/>
  <c r="M211"/>
  <c r="J387"/>
  <c r="U334"/>
  <c r="S221"/>
  <c r="AG198"/>
  <c r="AE465"/>
  <c r="AF375"/>
  <c r="K334"/>
  <c r="AD139"/>
  <c r="G161"/>
  <c r="H161" i="7" s="1"/>
  <c r="AD189" i="2"/>
  <c r="J581"/>
  <c r="AD414"/>
  <c r="AF369"/>
  <c r="AF105"/>
  <c r="AF83"/>
  <c r="AE96"/>
  <c r="J555"/>
  <c r="AF499"/>
  <c r="S420"/>
  <c r="S413" s="1"/>
  <c r="S382"/>
  <c r="S381" s="1"/>
  <c r="AD433"/>
  <c r="AE417"/>
  <c r="AG369"/>
  <c r="AF351"/>
  <c r="AG212"/>
  <c r="AD235"/>
  <c r="AD124"/>
  <c r="AG183"/>
  <c r="AF139"/>
  <c r="AD105"/>
  <c r="AE165"/>
  <c r="P82"/>
  <c r="P448"/>
  <c r="AD266"/>
  <c r="AF314"/>
  <c r="AD308"/>
  <c r="AD269"/>
  <c r="AE291"/>
  <c r="AG314"/>
  <c r="AD305"/>
  <c r="AD228"/>
  <c r="AF235"/>
  <c r="AG218"/>
  <c r="AG241"/>
  <c r="AG228"/>
  <c r="AG238"/>
  <c r="AE282"/>
  <c r="AF291"/>
  <c r="AE305"/>
  <c r="AF228"/>
  <c r="J197"/>
  <c r="AF49"/>
  <c r="AG529"/>
  <c r="AF529"/>
  <c r="AG49"/>
  <c r="P520"/>
  <c r="P519" s="1"/>
  <c r="AE49"/>
  <c r="AD49"/>
  <c r="AE433"/>
  <c r="AD458"/>
  <c r="AG452"/>
  <c r="AG433"/>
  <c r="AG417"/>
  <c r="AG28"/>
  <c r="AF28"/>
  <c r="AF488"/>
  <c r="AF452"/>
  <c r="AD417"/>
  <c r="AG499"/>
  <c r="AD499"/>
  <c r="AE499"/>
  <c r="P507"/>
  <c r="P498" s="1"/>
  <c r="P497" s="1"/>
  <c r="AG474"/>
  <c r="AG71"/>
  <c r="AE71"/>
  <c r="AE502"/>
  <c r="AD474"/>
  <c r="H334"/>
  <c r="AD439"/>
  <c r="AE455"/>
  <c r="AD430"/>
  <c r="AE263"/>
  <c r="U210"/>
  <c r="M95"/>
  <c r="AE266"/>
  <c r="AF127"/>
  <c r="AE127"/>
  <c r="AE189"/>
  <c r="AF92"/>
  <c r="AF61"/>
  <c r="AE77"/>
  <c r="AG77"/>
  <c r="G368"/>
  <c r="J382"/>
  <c r="J381" s="1"/>
  <c r="G507"/>
  <c r="H507" i="7" s="1"/>
  <c r="AG502" i="2"/>
  <c r="AF502"/>
  <c r="AE474"/>
  <c r="AG427"/>
  <c r="AF455"/>
  <c r="AG430"/>
  <c r="AG291"/>
  <c r="AF305"/>
  <c r="G211"/>
  <c r="H211" i="7" s="1"/>
  <c r="AF77" i="2"/>
  <c r="AE238"/>
  <c r="AE218"/>
  <c r="AG114"/>
  <c r="AD136"/>
  <c r="AF189"/>
  <c r="AF165"/>
  <c r="S95"/>
  <c r="AG92"/>
  <c r="AD61"/>
  <c r="AG328"/>
  <c r="AF328"/>
  <c r="AE328"/>
  <c r="P277"/>
  <c r="R210"/>
  <c r="R44" s="1"/>
  <c r="AG263"/>
  <c r="AF474"/>
  <c r="AF439"/>
  <c r="AE369"/>
  <c r="T334"/>
  <c r="AD455"/>
  <c r="AG136"/>
  <c r="AF238"/>
  <c r="AF218"/>
  <c r="AD114"/>
  <c r="AD77"/>
  <c r="AG266"/>
  <c r="G82"/>
  <c r="H82" i="7" s="1"/>
  <c r="G95" i="2"/>
  <c r="H95" i="7" s="1"/>
  <c r="AE92" i="2"/>
  <c r="AE61"/>
  <c r="AD28"/>
  <c r="AE28"/>
  <c r="P484"/>
  <c r="AG83"/>
  <c r="AE83"/>
  <c r="P581"/>
  <c r="M484"/>
  <c r="M420"/>
  <c r="M413" s="1"/>
  <c r="P382"/>
  <c r="AG121"/>
  <c r="AF121"/>
  <c r="G120"/>
  <c r="H120" i="7" s="1"/>
  <c r="AE121" i="2"/>
  <c r="AD121"/>
  <c r="M161"/>
  <c r="J95"/>
  <c r="M120"/>
  <c r="P555"/>
  <c r="S520"/>
  <c r="S519" s="1"/>
  <c r="M581"/>
  <c r="M555"/>
  <c r="P461"/>
  <c r="AE424"/>
  <c r="AD424"/>
  <c r="AG424"/>
  <c r="AF424"/>
  <c r="J477"/>
  <c r="AF462"/>
  <c r="G461"/>
  <c r="H461" i="7" s="1"/>
  <c r="AE462" i="2"/>
  <c r="AD462"/>
  <c r="AG462"/>
  <c r="M368"/>
  <c r="J448"/>
  <c r="S448"/>
  <c r="AE363"/>
  <c r="AG363"/>
  <c r="G362"/>
  <c r="AF363"/>
  <c r="AD363"/>
  <c r="S347"/>
  <c r="AE336"/>
  <c r="AD336"/>
  <c r="AG336"/>
  <c r="G335"/>
  <c r="AF336"/>
  <c r="S335"/>
  <c r="P347"/>
  <c r="N334"/>
  <c r="AF298"/>
  <c r="AD298"/>
  <c r="AG298"/>
  <c r="AE298"/>
  <c r="AE232"/>
  <c r="AD232"/>
  <c r="AG232"/>
  <c r="AF232"/>
  <c r="J211"/>
  <c r="K210"/>
  <c r="AE155"/>
  <c r="AD155"/>
  <c r="AG155"/>
  <c r="AF155"/>
  <c r="G154"/>
  <c r="H154" i="7" s="1"/>
  <c r="P120" i="2"/>
  <c r="J154"/>
  <c r="S154"/>
  <c r="S82"/>
  <c r="S581"/>
  <c r="S555"/>
  <c r="P477"/>
  <c r="S387"/>
  <c r="P362"/>
  <c r="J324"/>
  <c r="AE286"/>
  <c r="AF286"/>
  <c r="AD286"/>
  <c r="AG286"/>
  <c r="H210"/>
  <c r="G231"/>
  <c r="H231" i="7" s="1"/>
  <c r="AG491" i="2"/>
  <c r="AF491"/>
  <c r="AE491"/>
  <c r="AD491"/>
  <c r="P420"/>
  <c r="P413" s="1"/>
  <c r="AG348"/>
  <c r="AF348"/>
  <c r="G347"/>
  <c r="AE348"/>
  <c r="AD348"/>
  <c r="M356"/>
  <c r="AG569"/>
  <c r="AF569"/>
  <c r="AE569"/>
  <c r="AD569"/>
  <c r="J507"/>
  <c r="J498" s="1"/>
  <c r="J484"/>
  <c r="M448"/>
  <c r="AE436"/>
  <c r="AF436"/>
  <c r="AD436"/>
  <c r="AG436"/>
  <c r="AG393"/>
  <c r="AF393"/>
  <c r="AE393"/>
  <c r="AD393"/>
  <c r="R334"/>
  <c r="P324"/>
  <c r="P211"/>
  <c r="N210"/>
  <c r="N44" s="1"/>
  <c r="M221"/>
  <c r="P95"/>
  <c r="AE278"/>
  <c r="AG278"/>
  <c r="AF278"/>
  <c r="AD278"/>
  <c r="J520"/>
  <c r="J519" s="1"/>
  <c r="J461"/>
  <c r="AF388"/>
  <c r="G387"/>
  <c r="AE388"/>
  <c r="AD388"/>
  <c r="AG388"/>
  <c r="S484"/>
  <c r="S477"/>
  <c r="S362"/>
  <c r="AG222"/>
  <c r="AF222"/>
  <c r="AE222"/>
  <c r="AD222"/>
  <c r="Q334"/>
  <c r="S324"/>
  <c r="AE206"/>
  <c r="AD206"/>
  <c r="AG206"/>
  <c r="AF206"/>
  <c r="G197"/>
  <c r="H197" i="7" s="1"/>
  <c r="AD325" i="2"/>
  <c r="AG325"/>
  <c r="G324"/>
  <c r="AF325"/>
  <c r="AE325"/>
  <c r="S211"/>
  <c r="T210"/>
  <c r="T44" s="1"/>
  <c r="S197"/>
  <c r="M154"/>
  <c r="J161"/>
  <c r="P197"/>
  <c r="L210"/>
  <c r="L44" s="1"/>
  <c r="AF170"/>
  <c r="AE170"/>
  <c r="AD170"/>
  <c r="AG170"/>
  <c r="J120"/>
  <c r="M197"/>
  <c r="G581"/>
  <c r="AF558"/>
  <c r="AE558"/>
  <c r="AD558"/>
  <c r="AG558"/>
  <c r="G555"/>
  <c r="AF512"/>
  <c r="AE512"/>
  <c r="AD512"/>
  <c r="AG512"/>
  <c r="M507"/>
  <c r="M498" s="1"/>
  <c r="M497" s="1"/>
  <c r="AE485"/>
  <c r="AD485"/>
  <c r="AG485"/>
  <c r="AF485"/>
  <c r="G484"/>
  <c r="H484" i="7" s="1"/>
  <c r="S461" i="2"/>
  <c r="AF478"/>
  <c r="AE478"/>
  <c r="AD478"/>
  <c r="AG478"/>
  <c r="G420"/>
  <c r="H420" i="7" s="1"/>
  <c r="M461" i="2"/>
  <c r="P356"/>
  <c r="M382"/>
  <c r="M347"/>
  <c r="J420"/>
  <c r="J413" s="1"/>
  <c r="J356"/>
  <c r="P335"/>
  <c r="S120"/>
  <c r="G277"/>
  <c r="H277" i="7" s="1"/>
  <c r="M82" i="2"/>
  <c r="AE356" l="1"/>
  <c r="I57" i="7"/>
  <c r="I45"/>
  <c r="H45" s="1"/>
  <c r="AB46" i="2"/>
  <c r="AF46"/>
  <c r="AE46"/>
  <c r="Z46"/>
  <c r="AG46"/>
  <c r="AD46"/>
  <c r="H497"/>
  <c r="AA46"/>
  <c r="H57" i="7"/>
  <c r="AB47" i="2"/>
  <c r="H334" i="7"/>
  <c r="AG47" i="2"/>
  <c r="AF47"/>
  <c r="I411" i="7"/>
  <c r="I410" s="1"/>
  <c r="AA47" i="2"/>
  <c r="H44"/>
  <c r="I210" i="7"/>
  <c r="AE47" i="2"/>
  <c r="AC47"/>
  <c r="H47" i="7"/>
  <c r="I44" i="2"/>
  <c r="I43" s="1"/>
  <c r="J210" i="7"/>
  <c r="AE520" i="2"/>
  <c r="H520" i="7"/>
  <c r="H519" s="1"/>
  <c r="H412" i="2"/>
  <c r="J411" i="7"/>
  <c r="J410" s="1"/>
  <c r="I411" i="2"/>
  <c r="I410" s="1"/>
  <c r="U44"/>
  <c r="S44" s="1"/>
  <c r="K44"/>
  <c r="J44" s="1"/>
  <c r="P44"/>
  <c r="O44"/>
  <c r="M44" s="1"/>
  <c r="AD47"/>
  <c r="P412"/>
  <c r="J412"/>
  <c r="Z535"/>
  <c r="U412"/>
  <c r="U411" s="1"/>
  <c r="U410" s="1"/>
  <c r="M412"/>
  <c r="S412"/>
  <c r="Z387"/>
  <c r="AB387"/>
  <c r="AC387"/>
  <c r="AA387"/>
  <c r="Z362"/>
  <c r="AB362"/>
  <c r="AC362"/>
  <c r="AA362"/>
  <c r="AC461"/>
  <c r="AA461"/>
  <c r="Z461"/>
  <c r="AB461"/>
  <c r="AE95"/>
  <c r="Z95"/>
  <c r="AB95"/>
  <c r="AC95"/>
  <c r="AA95"/>
  <c r="AD211"/>
  <c r="Z211"/>
  <c r="AB211"/>
  <c r="AC211"/>
  <c r="AA211"/>
  <c r="AC507"/>
  <c r="AA507"/>
  <c r="AB507"/>
  <c r="Z507"/>
  <c r="AC448"/>
  <c r="Z448"/>
  <c r="AB448"/>
  <c r="AA448"/>
  <c r="Z169"/>
  <c r="AB169"/>
  <c r="AC169"/>
  <c r="AA169"/>
  <c r="Z197"/>
  <c r="AB197"/>
  <c r="AC197"/>
  <c r="AA197"/>
  <c r="Z347"/>
  <c r="AB347"/>
  <c r="AC347"/>
  <c r="AA347"/>
  <c r="Z231"/>
  <c r="AB231"/>
  <c r="AC231"/>
  <c r="AA231"/>
  <c r="Z335"/>
  <c r="AB335"/>
  <c r="AC335"/>
  <c r="AA335"/>
  <c r="Z120"/>
  <c r="AB120"/>
  <c r="AC120"/>
  <c r="AA120"/>
  <c r="AF477"/>
  <c r="AC477"/>
  <c r="AA477"/>
  <c r="AB477"/>
  <c r="Z477"/>
  <c r="Z221"/>
  <c r="AB221"/>
  <c r="AC221"/>
  <c r="AA221"/>
  <c r="Z420"/>
  <c r="AB420"/>
  <c r="AC420"/>
  <c r="AA420"/>
  <c r="AC484"/>
  <c r="AA484"/>
  <c r="AB484"/>
  <c r="Z484"/>
  <c r="Z324"/>
  <c r="AB324"/>
  <c r="AC324"/>
  <c r="AA324"/>
  <c r="Z154"/>
  <c r="AB154"/>
  <c r="AC154"/>
  <c r="AA154"/>
  <c r="AE82"/>
  <c r="AA82"/>
  <c r="AC82"/>
  <c r="AB82"/>
  <c r="Z82"/>
  <c r="Z368"/>
  <c r="AB368"/>
  <c r="AC368"/>
  <c r="AA368"/>
  <c r="AD535"/>
  <c r="AA535"/>
  <c r="G519"/>
  <c r="AE519" s="1"/>
  <c r="AC520"/>
  <c r="AA520"/>
  <c r="AB520"/>
  <c r="Z520"/>
  <c r="Z277"/>
  <c r="AB277"/>
  <c r="AC277"/>
  <c r="AA277"/>
  <c r="AE161"/>
  <c r="Z161"/>
  <c r="AB161"/>
  <c r="AC161"/>
  <c r="AA161"/>
  <c r="AG356"/>
  <c r="Z356"/>
  <c r="AB356"/>
  <c r="AC356"/>
  <c r="AA356"/>
  <c r="AE401"/>
  <c r="Z401"/>
  <c r="AB401"/>
  <c r="AC401"/>
  <c r="AA401"/>
  <c r="G381"/>
  <c r="AD381" s="1"/>
  <c r="Z382"/>
  <c r="AB382"/>
  <c r="AC382"/>
  <c r="AA382"/>
  <c r="AA53"/>
  <c r="AC53"/>
  <c r="AB53"/>
  <c r="Z53"/>
  <c r="Z47"/>
  <c r="AG535"/>
  <c r="AC535"/>
  <c r="AF535"/>
  <c r="AB535"/>
  <c r="AC555"/>
  <c r="AB555"/>
  <c r="AA555"/>
  <c r="Z555"/>
  <c r="AE48"/>
  <c r="AC48"/>
  <c r="Z48"/>
  <c r="AB48"/>
  <c r="AA48"/>
  <c r="AE535"/>
  <c r="I195"/>
  <c r="M57"/>
  <c r="AF356"/>
  <c r="J57"/>
  <c r="P57"/>
  <c r="AD356"/>
  <c r="S57"/>
  <c r="AF401"/>
  <c r="G57"/>
  <c r="AD161"/>
  <c r="AD401"/>
  <c r="AE221"/>
  <c r="AD477"/>
  <c r="AD448"/>
  <c r="AF448"/>
  <c r="AG382"/>
  <c r="AF382"/>
  <c r="AF221"/>
  <c r="AD382"/>
  <c r="AG221"/>
  <c r="AE382"/>
  <c r="AG95"/>
  <c r="AG401"/>
  <c r="AD221"/>
  <c r="K411"/>
  <c r="K410" s="1"/>
  <c r="AG477"/>
  <c r="G498"/>
  <c r="H498" i="7" s="1"/>
  <c r="H497" s="1"/>
  <c r="O56" i="2"/>
  <c r="O51" s="1"/>
  <c r="O549" s="1"/>
  <c r="AF520"/>
  <c r="AG48"/>
  <c r="T195"/>
  <c r="T56" s="1"/>
  <c r="T51" s="1"/>
  <c r="T549" s="1"/>
  <c r="AG82"/>
  <c r="AE448"/>
  <c r="R195"/>
  <c r="R56" s="1"/>
  <c r="R51" s="1"/>
  <c r="R549" s="1"/>
  <c r="U195"/>
  <c r="U56" s="1"/>
  <c r="U51" s="1"/>
  <c r="AF48"/>
  <c r="AD48"/>
  <c r="N195"/>
  <c r="N56" s="1"/>
  <c r="N51" s="1"/>
  <c r="N549" s="1"/>
  <c r="AE477"/>
  <c r="G45"/>
  <c r="AG448"/>
  <c r="AF161"/>
  <c r="AG211"/>
  <c r="AD520"/>
  <c r="AG520"/>
  <c r="AG161"/>
  <c r="AD95"/>
  <c r="AD507"/>
  <c r="Q56"/>
  <c r="Q51" s="1"/>
  <c r="Q549" s="1"/>
  <c r="AE211"/>
  <c r="AF211"/>
  <c r="K195"/>
  <c r="K56" s="1"/>
  <c r="K51" s="1"/>
  <c r="AE507"/>
  <c r="AD82"/>
  <c r="AF507"/>
  <c r="J334"/>
  <c r="AF95"/>
  <c r="AF82"/>
  <c r="AG507"/>
  <c r="AD368"/>
  <c r="AE368"/>
  <c r="AG368"/>
  <c r="AF368"/>
  <c r="T43"/>
  <c r="S52"/>
  <c r="N43"/>
  <c r="M334"/>
  <c r="AD277"/>
  <c r="AG277"/>
  <c r="AF277"/>
  <c r="AE277"/>
  <c r="H195"/>
  <c r="P334"/>
  <c r="AD484"/>
  <c r="AG484"/>
  <c r="AF484"/>
  <c r="AE484"/>
  <c r="AE169"/>
  <c r="AD169"/>
  <c r="AG169"/>
  <c r="AF169"/>
  <c r="M210"/>
  <c r="M195" s="1"/>
  <c r="AD197"/>
  <c r="AE197"/>
  <c r="AG197"/>
  <c r="AF197"/>
  <c r="G210"/>
  <c r="H210" i="7" s="1"/>
  <c r="H195" s="1"/>
  <c r="P210" i="2"/>
  <c r="P195" s="1"/>
  <c r="AD335"/>
  <c r="AG335"/>
  <c r="AF335"/>
  <c r="AE335"/>
  <c r="G334"/>
  <c r="AF120"/>
  <c r="AE120"/>
  <c r="AD120"/>
  <c r="AG120"/>
  <c r="M52"/>
  <c r="M381"/>
  <c r="AE555"/>
  <c r="AD555"/>
  <c r="AG555"/>
  <c r="AF555"/>
  <c r="L195"/>
  <c r="L56" s="1"/>
  <c r="L51" s="1"/>
  <c r="L549" s="1"/>
  <c r="L43"/>
  <c r="AG324"/>
  <c r="AF324"/>
  <c r="AE324"/>
  <c r="AD324"/>
  <c r="Q43"/>
  <c r="J210"/>
  <c r="S334"/>
  <c r="AD154"/>
  <c r="AG154"/>
  <c r="AF154"/>
  <c r="AE154"/>
  <c r="AE420"/>
  <c r="AF420"/>
  <c r="AD420"/>
  <c r="AG420"/>
  <c r="G413"/>
  <c r="J52"/>
  <c r="S210"/>
  <c r="AE387"/>
  <c r="AD387"/>
  <c r="AG387"/>
  <c r="AF387"/>
  <c r="J497"/>
  <c r="AF347"/>
  <c r="AE347"/>
  <c r="AD347"/>
  <c r="AG347"/>
  <c r="AD231"/>
  <c r="AG231"/>
  <c r="AF231"/>
  <c r="AE231"/>
  <c r="P52"/>
  <c r="AD362"/>
  <c r="AF362"/>
  <c r="AE362"/>
  <c r="AG362"/>
  <c r="AE461"/>
  <c r="AD461"/>
  <c r="AG461"/>
  <c r="AF461"/>
  <c r="P381"/>
  <c r="H411" l="1"/>
  <c r="H410" s="1"/>
  <c r="H56" i="7"/>
  <c r="H51" s="1"/>
  <c r="G44" i="2"/>
  <c r="AB44" s="1"/>
  <c r="H43"/>
  <c r="I195" i="7"/>
  <c r="I56" s="1"/>
  <c r="I51" s="1"/>
  <c r="I549" s="1"/>
  <c r="I44"/>
  <c r="G412" i="2"/>
  <c r="H413" i="7"/>
  <c r="H412" s="1"/>
  <c r="H411" s="1"/>
  <c r="H410" s="1"/>
  <c r="J195"/>
  <c r="J56" s="1"/>
  <c r="J51" s="1"/>
  <c r="J549" s="1"/>
  <c r="J44"/>
  <c r="J43" s="1"/>
  <c r="I56" i="2"/>
  <c r="I51" s="1"/>
  <c r="I549" s="1"/>
  <c r="I550" s="1"/>
  <c r="H56"/>
  <c r="H51" s="1"/>
  <c r="K43"/>
  <c r="U549"/>
  <c r="AC519"/>
  <c r="AA519"/>
  <c r="AB519"/>
  <c r="Z519"/>
  <c r="Z334"/>
  <c r="AB334"/>
  <c r="AC334"/>
  <c r="AA334"/>
  <c r="G195"/>
  <c r="Z210"/>
  <c r="AB210"/>
  <c r="AC210"/>
  <c r="AA210"/>
  <c r="AA57"/>
  <c r="AC57"/>
  <c r="AB57"/>
  <c r="Z57"/>
  <c r="Z413"/>
  <c r="AB413"/>
  <c r="AC413"/>
  <c r="AA413"/>
  <c r="Z381"/>
  <c r="AB381"/>
  <c r="AC381"/>
  <c r="AA381"/>
  <c r="AG381"/>
  <c r="G497"/>
  <c r="AC498"/>
  <c r="AA498"/>
  <c r="AB498"/>
  <c r="Z498"/>
  <c r="AC45"/>
  <c r="AB45"/>
  <c r="AA45"/>
  <c r="Z45"/>
  <c r="AD57"/>
  <c r="K549"/>
  <c r="AF381"/>
  <c r="AE381"/>
  <c r="O43"/>
  <c r="O550" s="1"/>
  <c r="AG57"/>
  <c r="U43"/>
  <c r="R43"/>
  <c r="R550" s="1"/>
  <c r="AF519"/>
  <c r="AD45"/>
  <c r="AD519"/>
  <c r="Q550"/>
  <c r="AE45"/>
  <c r="AG45"/>
  <c r="AG519"/>
  <c r="P56"/>
  <c r="P51" s="1"/>
  <c r="AE57"/>
  <c r="M56"/>
  <c r="M51" s="1"/>
  <c r="AF57"/>
  <c r="AF45"/>
  <c r="AE498"/>
  <c r="L550"/>
  <c r="T550"/>
  <c r="AG498"/>
  <c r="AF498"/>
  <c r="N550"/>
  <c r="AD498"/>
  <c r="AF413"/>
  <c r="AG413"/>
  <c r="AE413"/>
  <c r="AD413"/>
  <c r="AG334"/>
  <c r="AE334"/>
  <c r="AD334"/>
  <c r="AF334"/>
  <c r="S411"/>
  <c r="S195"/>
  <c r="J195"/>
  <c r="AG210"/>
  <c r="AD210"/>
  <c r="AF210"/>
  <c r="AE210"/>
  <c r="M43"/>
  <c r="P411"/>
  <c r="H549" l="1"/>
  <c r="H550" s="1"/>
  <c r="AC44"/>
  <c r="H549" i="7"/>
  <c r="AD44" i="2"/>
  <c r="Z44"/>
  <c r="G43"/>
  <c r="AE43" s="1"/>
  <c r="AA44"/>
  <c r="AE44"/>
  <c r="AF44"/>
  <c r="I43" i="7"/>
  <c r="H44"/>
  <c r="H43" s="1"/>
  <c r="K550" i="2"/>
  <c r="U550"/>
  <c r="Z412"/>
  <c r="AB412"/>
  <c r="AC412"/>
  <c r="AA412"/>
  <c r="AC497"/>
  <c r="AA497"/>
  <c r="AB497"/>
  <c r="Z497"/>
  <c r="Z195"/>
  <c r="AB195"/>
  <c r="AC195"/>
  <c r="AA195"/>
  <c r="P43"/>
  <c r="AG44"/>
  <c r="AE497"/>
  <c r="AF497"/>
  <c r="AG497"/>
  <c r="AD497"/>
  <c r="S43"/>
  <c r="M411"/>
  <c r="M410" s="1"/>
  <c r="S410"/>
  <c r="AD195"/>
  <c r="AF195"/>
  <c r="AE195"/>
  <c r="AG195"/>
  <c r="G56"/>
  <c r="J43"/>
  <c r="S56"/>
  <c r="AE412"/>
  <c r="AG412"/>
  <c r="AF412"/>
  <c r="AD412"/>
  <c r="P410"/>
  <c r="J411"/>
  <c r="J56"/>
  <c r="AA43" l="1"/>
  <c r="Z43"/>
  <c r="AC43"/>
  <c r="AF43"/>
  <c r="AC56"/>
  <c r="AB56"/>
  <c r="AA56"/>
  <c r="Z56"/>
  <c r="AB43"/>
  <c r="AG43"/>
  <c r="AD43"/>
  <c r="J410"/>
  <c r="M549"/>
  <c r="J51"/>
  <c r="P549"/>
  <c r="AF56"/>
  <c r="AD56"/>
  <c r="AE56"/>
  <c r="AG56"/>
  <c r="S51"/>
  <c r="M550" l="1"/>
  <c r="J549"/>
  <c r="P550"/>
  <c r="S549"/>
  <c r="S550" l="1"/>
  <c r="J550"/>
  <c r="AE53"/>
  <c r="AD53"/>
  <c r="AG53"/>
  <c r="AF53"/>
  <c r="G52"/>
  <c r="AA52" l="1"/>
  <c r="AC52"/>
  <c r="AB52"/>
  <c r="Z52"/>
  <c r="AD52"/>
  <c r="AE52"/>
  <c r="AG52"/>
  <c r="AF52"/>
  <c r="G51"/>
  <c r="AC51" l="1"/>
  <c r="AB51"/>
  <c r="AA51"/>
  <c r="Z51"/>
  <c r="AG51"/>
  <c r="AF51"/>
  <c r="AD51"/>
  <c r="AE51"/>
  <c r="AD546" l="1"/>
  <c r="AG546"/>
  <c r="AF546"/>
  <c r="AE546"/>
  <c r="G411"/>
  <c r="AC411" l="1"/>
  <c r="AB411"/>
  <c r="AA411"/>
  <c r="Z411"/>
  <c r="AG411"/>
  <c r="AF411"/>
  <c r="G410"/>
  <c r="AE411"/>
  <c r="AD411"/>
  <c r="AC410" l="1"/>
  <c r="AB410"/>
  <c r="AA410"/>
  <c r="Z410"/>
  <c r="AE410"/>
  <c r="AG410"/>
  <c r="AF410"/>
  <c r="AD410"/>
  <c r="G549"/>
  <c r="Z549" l="1"/>
  <c r="AB549"/>
  <c r="AA549"/>
  <c r="AC549"/>
  <c r="G550"/>
  <c r="AG549"/>
  <c r="AF549"/>
  <c r="AD549"/>
  <c r="AE549"/>
</calcChain>
</file>

<file path=xl/comments1.xml><?xml version="1.0" encoding="utf-8"?>
<comments xmlns="http://schemas.openxmlformats.org/spreadsheetml/2006/main">
  <authors>
    <author>olly</author>
  </authors>
  <commentList>
    <comment ref="D17" authorId="0">
      <text>
        <r>
          <rPr>
            <b/>
            <sz val="9"/>
            <color indexed="81"/>
            <rFont val="Tahoma"/>
            <family val="2"/>
            <charset val="204"/>
          </rPr>
          <t>"Частина у КЕКВ"</t>
        </r>
        <r>
          <rPr>
            <sz val="9"/>
            <color indexed="81"/>
            <rFont val="Tahoma"/>
            <family val="2"/>
            <charset val="204"/>
          </rPr>
          <t xml:space="preserve"> - посилання на частину у КЕКВ до якої віднесено видатки згідно з ІНСТРУКЦІЄЮ щодо застосування економічної класифікації видатків бюджету,затвердженої Наказом МФУ від 12.03.2012 № 333.
Наприклад:
</t>
        </r>
        <r>
          <rPr>
            <u/>
            <sz val="9"/>
            <color indexed="81"/>
            <rFont val="Tahoma"/>
            <family val="2"/>
            <charset val="204"/>
          </rPr>
          <t>Видатки на придбання паперу</t>
        </r>
        <r>
          <rPr>
            <sz val="9"/>
            <color indexed="81"/>
            <rFont val="Tahoma"/>
            <family val="2"/>
            <charset val="204"/>
          </rPr>
          <t xml:space="preserve"> належать до частини 1) КЕКВ 2210 "придбання канцелярського, креслярського, письмового приладдя, пакувального матеріалу, </t>
        </r>
        <r>
          <rPr>
            <u/>
            <sz val="9"/>
            <color indexed="81"/>
            <rFont val="Tahoma"/>
            <family val="2"/>
            <charset val="204"/>
          </rPr>
          <t>паперу</t>
        </r>
        <r>
          <rPr>
            <sz val="9"/>
            <color indexed="81"/>
            <rFont val="Tahoma"/>
            <family val="2"/>
            <charset val="204"/>
          </rPr>
          <t>, картону, вітальних листівок, конвертів, марок для відправки службової кореспонденції тощо;"</t>
        </r>
      </text>
    </comment>
  </commentList>
</comments>
</file>

<file path=xl/comments2.xml><?xml version="1.0" encoding="utf-8"?>
<comments xmlns="http://schemas.openxmlformats.org/spreadsheetml/2006/main">
  <authors>
    <author>olly</author>
  </authors>
  <commentList>
    <comment ref="D17" authorId="0">
      <text>
        <r>
          <rPr>
            <b/>
            <sz val="9"/>
            <color indexed="81"/>
            <rFont val="Tahoma"/>
            <family val="2"/>
            <charset val="204"/>
          </rPr>
          <t>"Частина у КЕКВ"</t>
        </r>
        <r>
          <rPr>
            <sz val="9"/>
            <color indexed="81"/>
            <rFont val="Tahoma"/>
            <family val="2"/>
            <charset val="204"/>
          </rPr>
          <t xml:space="preserve"> - посилання на частину у КЕКВ до якої віднесено видатки згідно з ІНСТРУКЦІЄЮ щодо застосування економічної класифікації видатків бюджету,затвердженої Наказом МФУ від 12.03.2012 № 333.
Наприклад:
</t>
        </r>
        <r>
          <rPr>
            <u/>
            <sz val="9"/>
            <color indexed="81"/>
            <rFont val="Tahoma"/>
            <family val="2"/>
            <charset val="204"/>
          </rPr>
          <t>Видатки на придбання паперу</t>
        </r>
        <r>
          <rPr>
            <sz val="9"/>
            <color indexed="81"/>
            <rFont val="Tahoma"/>
            <family val="2"/>
            <charset val="204"/>
          </rPr>
          <t xml:space="preserve"> належать до частини 1) КЕКВ 2210 "придбання канцелярського, креслярського, письмового приладдя, пакувального матеріалу, </t>
        </r>
        <r>
          <rPr>
            <u/>
            <sz val="9"/>
            <color indexed="81"/>
            <rFont val="Tahoma"/>
            <family val="2"/>
            <charset val="204"/>
          </rPr>
          <t>паперу</t>
        </r>
        <r>
          <rPr>
            <sz val="9"/>
            <color indexed="81"/>
            <rFont val="Tahoma"/>
            <family val="2"/>
            <charset val="204"/>
          </rPr>
          <t>, картону, вітальних листівок, конвертів, марок для відправки службової кореспонденції тощо;"</t>
        </r>
      </text>
    </comment>
  </commentList>
</comments>
</file>

<file path=xl/sharedStrings.xml><?xml version="1.0" encoding="utf-8"?>
<sst xmlns="http://schemas.openxmlformats.org/spreadsheetml/2006/main" count="10974" uniqueCount="819">
  <si>
    <t>(код та назва програмної класифікації видатків та кредитування державного бюджету)</t>
  </si>
  <si>
    <t xml:space="preserve"> (найменування розпорядника бюджетних коштів)  </t>
  </si>
  <si>
    <t xml:space="preserve"> - інформація вноситься виключно в клітинки блакитного кольору</t>
  </si>
  <si>
    <t>№</t>
  </si>
  <si>
    <t>Част.</t>
  </si>
  <si>
    <t>Показники затрат</t>
  </si>
  <si>
    <t>Відхилення</t>
  </si>
  <si>
    <t>(%) Рівень</t>
  </si>
  <si>
    <t>страте-</t>
  </si>
  <si>
    <t>Код</t>
  </si>
  <si>
    <t xml:space="preserve">у </t>
  </si>
  <si>
    <t>Результативні показники</t>
  </si>
  <si>
    <t xml:space="preserve">Одиниця </t>
  </si>
  <si>
    <t>(кошторис+зміни)</t>
  </si>
  <si>
    <t>(касові видатки)</t>
  </si>
  <si>
    <t>(+/-)</t>
  </si>
  <si>
    <t>виконання</t>
  </si>
  <si>
    <t>гічного</t>
  </si>
  <si>
    <t>(КЕКВ)</t>
  </si>
  <si>
    <t>КЕКВ</t>
  </si>
  <si>
    <t>виміру</t>
  </si>
  <si>
    <t>Разом</t>
  </si>
  <si>
    <t>загальний</t>
  </si>
  <si>
    <t>спеціальний</t>
  </si>
  <si>
    <t>на балансі</t>
  </si>
  <si>
    <t>в оренді</t>
  </si>
  <si>
    <t>заплановано</t>
  </si>
  <si>
    <t>нормативна</t>
  </si>
  <si>
    <t>зав-ня</t>
  </si>
  <si>
    <t>фонд</t>
  </si>
  <si>
    <t>списати</t>
  </si>
  <si>
    <t>потреба</t>
  </si>
  <si>
    <t>Показники продукту</t>
  </si>
  <si>
    <t>№ 1</t>
  </si>
  <si>
    <t>×</t>
  </si>
  <si>
    <t>одиниць</t>
  </si>
  <si>
    <t>осіб</t>
  </si>
  <si>
    <t>кв. м</t>
  </si>
  <si>
    <t>Кількість ліцензійних програмних продуктів</t>
  </si>
  <si>
    <t>Показники ефективності</t>
  </si>
  <si>
    <t>Показники якості</t>
  </si>
  <si>
    <t>%</t>
  </si>
  <si>
    <t>Напрями використання бюджетних коштів за програмою ВСЬОГО</t>
  </si>
  <si>
    <t>тис. грн</t>
  </si>
  <si>
    <t>з них:</t>
  </si>
  <si>
    <t>№ з/п</t>
  </si>
  <si>
    <t>ПОТОЧНІ ВИДАТКИ</t>
  </si>
  <si>
    <t>2100</t>
  </si>
  <si>
    <t>Оплата праці і нарахування на заробітну плату</t>
  </si>
  <si>
    <t>Заробітна плата</t>
  </si>
  <si>
    <t>1.2</t>
  </si>
  <si>
    <t>2120</t>
  </si>
  <si>
    <t>Нарахування на оплату праці</t>
  </si>
  <si>
    <t>Використання товарів і послуг</t>
  </si>
  <si>
    <t>2.1</t>
  </si>
  <si>
    <t>Предмети, матеріали, обладнання та інвентар</t>
  </si>
  <si>
    <r>
      <rPr>
        <b/>
        <sz val="10"/>
        <color indexed="8"/>
        <rFont val="Times New Roman"/>
        <family val="1"/>
        <charset val="204"/>
      </rPr>
      <t>2.1.</t>
    </r>
    <r>
      <rPr>
        <sz val="10"/>
        <color indexed="8"/>
        <rFont val="Times New Roman"/>
        <family val="1"/>
        <charset val="204"/>
      </rPr>
      <t>1</t>
    </r>
  </si>
  <si>
    <t>1)</t>
  </si>
  <si>
    <t xml:space="preserve"> - Придбання марок для відправки службової кореспонденції</t>
  </si>
  <si>
    <t>Кількість відправок</t>
  </si>
  <si>
    <t>кількість</t>
  </si>
  <si>
    <t>Середня вартість відправки</t>
  </si>
  <si>
    <t>грн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</si>
  <si>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</t>
    </r>
  </si>
  <si>
    <t xml:space="preserve"> - Придбання паперу</t>
  </si>
  <si>
    <t>Кількість придбаного паперу (500 аркушів у пачці)</t>
  </si>
  <si>
    <t>пачок</t>
  </si>
  <si>
    <t>Середня вартість пачки паперу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</si>
  <si>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3</t>
    </r>
  </si>
  <si>
    <t xml:space="preserve"> - Придбання конвертів</t>
  </si>
  <si>
    <t>Кількість придбаних конвертів</t>
  </si>
  <si>
    <t>Середня вартість конверта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</si>
  <si>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4</t>
    </r>
  </si>
  <si>
    <t xml:space="preserve"> - Придбання канцелярського приладдя (у т.ч. папки справ, бланки стат. карток та ін.)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</si>
  <si>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5</t>
    </r>
  </si>
  <si>
    <t>2)</t>
  </si>
  <si>
    <t xml:space="preserve"> - Придбання бланків повісток</t>
  </si>
  <si>
    <t>Кількість придбаних повісток</t>
  </si>
  <si>
    <t>Середня вартість придбання повістки</t>
  </si>
  <si>
    <t>3)</t>
  </si>
  <si>
    <t xml:space="preserve"> - Придбання або передплата періодичних, довідкових, інформаційних видань</t>
  </si>
  <si>
    <t>Кількість придбаних/передплачених періодичних видань за рік</t>
  </si>
  <si>
    <t>Середня вартість придбання або передплати 1-го періодичного видання на рік</t>
  </si>
  <si>
    <t>5)</t>
  </si>
  <si>
    <t xml:space="preserve"> - Придбання матеріалів для кабін зі спеціального захисного скла</t>
  </si>
  <si>
    <t>Кількість</t>
  </si>
  <si>
    <t>Вартість за одиницю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</si>
  <si>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8</t>
    </r>
  </si>
  <si>
    <t xml:space="preserve"> - Придбання будівельних матеріалів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</si>
  <si>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9</t>
    </r>
  </si>
  <si>
    <t xml:space="preserve"> - Придбання матеріалів для господарської діяльності та для благоустрою території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</si>
  <si>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10</t>
    </r>
  </si>
  <si>
    <t>6)</t>
  </si>
  <si>
    <t xml:space="preserve"> - Придбання малоцінних предметів:</t>
  </si>
  <si>
    <t xml:space="preserve"> • Сейф</t>
  </si>
  <si>
    <r>
      <t xml:space="preserve"> • Металодетектор </t>
    </r>
    <r>
      <rPr>
        <u/>
        <sz val="10"/>
        <rFont val="Times New Roman"/>
        <family val="1"/>
        <charset val="204"/>
      </rPr>
      <t>переносний</t>
    </r>
  </si>
  <si>
    <t xml:space="preserve"> • Відеокамера для системи відеонагляду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</si>
  <si>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11</t>
    </r>
  </si>
  <si>
    <t>7)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</si>
  <si>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11.1</t>
    </r>
  </si>
  <si>
    <t xml:space="preserve"> • Стіл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</si>
  <si>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11.2</t>
    </r>
  </si>
  <si>
    <t xml:space="preserve"> • Стілець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</si>
  <si>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11.3</t>
    </r>
  </si>
  <si>
    <t xml:space="preserve"> • Шафа</t>
  </si>
  <si>
    <t xml:space="preserve"> • Тумба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</si>
  <si>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</t>
    </r>
  </si>
  <si>
    <t xml:space="preserve"> - Придбання та виготовлення меблів та інших предметів для облаштування залів судових засідань: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</si>
  <si>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12.1</t>
    </r>
  </si>
  <si>
    <t xml:space="preserve"> • Стіл для учасників судового процесу, секретаря судового засідання, в нарадчу кімнату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</si>
  <si>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12.2</t>
    </r>
  </si>
  <si>
    <t xml:space="preserve"> • Стілець для учасників судового процесу, секретаря судового засідання, в нарадчу кімнату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</si>
  <si>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12.3</t>
    </r>
  </si>
  <si>
    <t xml:space="preserve"> • Стіл для судової колегії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</si>
  <si>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12.4</t>
    </r>
  </si>
  <si>
    <t xml:space="preserve"> • Крісло для судової колегії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</si>
  <si>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12.5</t>
    </r>
  </si>
  <si>
    <t xml:space="preserve"> • Трибуна для виступу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</si>
  <si>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12.6</t>
    </r>
  </si>
  <si>
    <t xml:space="preserve"> • Лава для слухачів судового процесу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</si>
  <si>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12.7</t>
    </r>
  </si>
  <si>
    <t xml:space="preserve"> • Флагшток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</si>
  <si>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12.8</t>
    </r>
  </si>
  <si>
    <t xml:space="preserve"> • Національний прапор України</t>
  </si>
  <si>
    <t xml:space="preserve"> • Малий Державний герб України (настінна вивіска)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</si>
  <si>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</t>
    </r>
  </si>
  <si>
    <t>8)</t>
  </si>
  <si>
    <t xml:space="preserve"> - Придбання дисків</t>
  </si>
  <si>
    <t>Кількість придбаних дисків</t>
  </si>
  <si>
    <t>Середня вартість диска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</si>
  <si>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14</t>
    </r>
  </si>
  <si>
    <t xml:space="preserve"> - Придбання катриджів для принтерів та ксероксів</t>
  </si>
  <si>
    <t>Кількість придбаних картриджів</t>
  </si>
  <si>
    <t>Середня вартість картриджа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</si>
  <si>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15</t>
    </r>
  </si>
  <si>
    <t xml:space="preserve"> - Придбання комплектувальних виробів і деталей для ремонту, придбання витратних та інших матеріалів: 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</si>
  <si>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15.1</t>
    </r>
  </si>
  <si>
    <t xml:space="preserve"> • Серверного та комп’ютерного обладнання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</si>
  <si>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15.2</t>
    </r>
  </si>
  <si>
    <t xml:space="preserve"> • Обладнання для аудіо- та відеозапису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</si>
  <si>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16</t>
    </r>
  </si>
  <si>
    <t xml:space="preserve"> - Придбання оргтехніки, пасивного обладнання: </t>
  </si>
  <si>
    <r>
      <t xml:space="preserve"> •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Оргтехніка</t>
    </r>
    <r>
      <rPr>
        <sz val="9"/>
        <rFont val="Times New Roman"/>
        <family val="1"/>
        <charset val="204"/>
      </rPr>
      <t xml:space="preserve"> (принтер, багатофункціональний пристрій, копіювальний апарат, сканер, факс)</t>
    </r>
  </si>
  <si>
    <r>
      <t xml:space="preserve"> •  Пасивне мережеве обладнання</t>
    </r>
    <r>
      <rPr>
        <sz val="9"/>
        <rFont val="Times New Roman"/>
        <family val="1"/>
        <charset val="204"/>
      </rPr>
      <t xml:space="preserve"> (маршрутизатор, джерело безперебійного живлення тощо)</t>
    </r>
  </si>
  <si>
    <t>10)</t>
  </si>
  <si>
    <t xml:space="preserve"> - Придбання миючих засобів тощо</t>
  </si>
  <si>
    <t>14)</t>
  </si>
  <si>
    <t xml:space="preserve"> - Придбання та виготовлення спец. одягу: </t>
  </si>
  <si>
    <t xml:space="preserve"> • Нагрудний знак судді</t>
  </si>
  <si>
    <t xml:space="preserve"> • Мантії для суддів</t>
  </si>
  <si>
    <t xml:space="preserve"> • Форменний одяг для судрозпорядників (літній варіант)</t>
  </si>
  <si>
    <r>
      <t xml:space="preserve"> • Форменний одяг для судрозпорядників </t>
    </r>
    <r>
      <rPr>
        <sz val="9"/>
        <rFont val="Times New Roman"/>
        <family val="1"/>
        <charset val="204"/>
      </rPr>
      <t>(зимовий варіант)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</si>
  <si>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19</t>
    </r>
  </si>
  <si>
    <t>15)</t>
  </si>
  <si>
    <t xml:space="preserve"> - Придбання пального</t>
  </si>
  <si>
    <t>Кількість придбаного пального</t>
  </si>
  <si>
    <t>літрів</t>
  </si>
  <si>
    <t>Середня вартість придбання 1 літра пального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</si>
  <si>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20.1</t>
    </r>
  </si>
  <si>
    <t xml:space="preserve"> • Забезпечення діяльності органів суддівського самоврядування</t>
  </si>
  <si>
    <t xml:space="preserve"> • Виготовлення посвідчень суддів (голів, заступників голів та суддів у відставці), текстів присяг суддів та відомчих відзнак для працівників судів</t>
  </si>
  <si>
    <t xml:space="preserve"> - Погашення кредиторської заборгованості, зареєстрованої на початок року</t>
  </si>
  <si>
    <t>2.2</t>
  </si>
  <si>
    <t>2240</t>
  </si>
  <si>
    <t>Оплата послуг (крім комунальних)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</si>
  <si>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</t>
    </r>
  </si>
  <si>
    <t>1),6),8),12),28)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</si>
  <si>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</t>
    </r>
  </si>
  <si>
    <r>
      <t xml:space="preserve"> - Видатки на правову допомогу </t>
    </r>
    <r>
      <rPr>
        <sz val="9"/>
        <rFont val="Times New Roman"/>
        <family val="1"/>
        <charset val="204"/>
      </rPr>
      <t>(згідно із ЗУ "Про граничний розмір компенсації витрат на правову допомогу у цивільних та адміністративних справах")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</si>
  <si>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2.1</t>
    </r>
  </si>
  <si>
    <t>кількість судових рішень в адміністративних справах</t>
  </si>
  <si>
    <t>кількість годин участі</t>
  </si>
  <si>
    <t>годин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</si>
  <si>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2.2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</si>
  <si>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2.3</t>
    </r>
  </si>
  <si>
    <t>Кількість судових рішень в адміністративних справах</t>
  </si>
  <si>
    <t>Кількість годин участі</t>
  </si>
  <si>
    <t>Встановлена законом мінімальна заробітна плата</t>
  </si>
  <si>
    <r>
      <t>2.2.</t>
    </r>
    <r>
      <rPr>
        <sz val="10"/>
        <rFont val="Times New Roman"/>
        <family val="1"/>
        <charset val="204"/>
      </rPr>
      <t>3</t>
    </r>
  </si>
  <si>
    <t xml:space="preserve"> - Оплата послуг з монтажу і установки охоронної і пожежної сигналізації: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</si>
  <si>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3.1</t>
    </r>
  </si>
  <si>
    <r>
      <t xml:space="preserve"> • Оплата послуг з </t>
    </r>
    <r>
      <rPr>
        <u/>
        <sz val="10"/>
        <rFont val="Times New Roman"/>
        <family val="1"/>
        <charset val="204"/>
      </rPr>
      <t>установки</t>
    </r>
    <r>
      <rPr>
        <sz val="10"/>
        <rFont val="Times New Roman"/>
        <family val="1"/>
        <charset val="204"/>
      </rPr>
      <t>: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</si>
  <si>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3.1.1</t>
    </r>
  </si>
  <si>
    <t xml:space="preserve"> ~ Система протипожежної сигналізації</t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</si>
  <si>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3.1.2</t>
    </r>
  </si>
  <si>
    <t xml:space="preserve"> ~ Система охоронної сигналізації</t>
  </si>
  <si>
    <t xml:space="preserve"> ~ Система відеонагляду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</si>
  <si>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3.2</t>
    </r>
  </si>
  <si>
    <r>
      <t xml:space="preserve"> • Оплата послуг з </t>
    </r>
    <r>
      <rPr>
        <u/>
        <sz val="10"/>
        <rFont val="Times New Roman"/>
        <family val="1"/>
        <charset val="204"/>
      </rPr>
      <t>технічного обслуговування</t>
    </r>
    <r>
      <rPr>
        <sz val="10"/>
        <rFont val="Times New Roman"/>
        <family val="1"/>
        <charset val="204"/>
      </rPr>
      <t>: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</si>
  <si>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3.2.1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</si>
  <si>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3.2.2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</si>
  <si>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3.3</t>
    </r>
  </si>
  <si>
    <r>
      <t xml:space="preserve"> • Оплата послуг з </t>
    </r>
    <r>
      <rPr>
        <u/>
        <sz val="10"/>
        <rFont val="Times New Roman"/>
        <family val="1"/>
        <charset val="204"/>
      </rPr>
      <t>ремонту</t>
    </r>
    <r>
      <rPr>
        <sz val="10"/>
        <rFont val="Times New Roman"/>
        <family val="1"/>
        <charset val="204"/>
      </rPr>
      <t>: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</si>
  <si>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3.3.1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</si>
  <si>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3.3.2</t>
    </r>
  </si>
  <si>
    <r>
      <rPr>
        <b/>
        <sz val="10"/>
        <color indexed="8"/>
        <rFont val="Times New Roman"/>
        <family val="1"/>
        <charset val="204"/>
      </rPr>
      <t>2.2.</t>
    </r>
    <r>
      <rPr>
        <sz val="10"/>
        <color indexed="8"/>
        <rFont val="Times New Roman"/>
        <family val="1"/>
        <charset val="204"/>
      </rPr>
      <t>4</t>
    </r>
  </si>
  <si>
    <t xml:space="preserve"> - Оплата послуг з охорони приміщення</t>
  </si>
  <si>
    <t>Кількість об’єктів охорони</t>
  </si>
  <si>
    <t>Кількість годин охорони на 1 об’єкт на рік</t>
  </si>
  <si>
    <t>Середня вартість 1 години охорони</t>
  </si>
  <si>
    <r>
      <t>2.2.</t>
    </r>
    <r>
      <rPr>
        <sz val="10"/>
        <rFont val="Times New Roman"/>
        <family val="1"/>
        <charset val="204"/>
      </rPr>
      <t>5</t>
    </r>
  </si>
  <si>
    <t xml:space="preserve"> - Оплата послуг зі створення та розміщення рекламної та інформаційної продукції (оголошення)</t>
  </si>
  <si>
    <r>
      <t>2.2.</t>
    </r>
    <r>
      <rPr>
        <sz val="10"/>
        <rFont val="Times New Roman"/>
        <family val="1"/>
        <charset val="204"/>
      </rPr>
      <t>6</t>
    </r>
  </si>
  <si>
    <t xml:space="preserve"> - Оплата послуг із забезпечення збереженості та науково-технічного опрацювання документів (впорядкування архіву)</t>
  </si>
  <si>
    <t>4)</t>
  </si>
  <si>
    <t xml:space="preserve"> - Плата за оренду приміщень </t>
  </si>
  <si>
    <t>Площа орендованих приміщень</t>
  </si>
  <si>
    <r>
      <t xml:space="preserve">Вартість оренди </t>
    </r>
    <r>
      <rPr>
        <b/>
        <i/>
        <sz val="9"/>
        <rFont val="Times New Roman"/>
        <family val="1"/>
        <charset val="204"/>
      </rPr>
      <t>за 1 кв. м на рік</t>
    </r>
  </si>
  <si>
    <t>Середня вартість установки (встановлення)</t>
  </si>
  <si>
    <t xml:space="preserve"> - Оплата послуг з ремонту автотранспорту</t>
  </si>
  <si>
    <t>Кількість проведених ремонтів</t>
  </si>
  <si>
    <t>Середня вартість проведення ремонту</t>
  </si>
  <si>
    <t xml:space="preserve"> - Оплата послуг з поточного ремонту будівель, приміщень:</t>
  </si>
  <si>
    <t xml:space="preserve"> • Оплата послуг по встановленню пандусів</t>
  </si>
  <si>
    <t xml:space="preserve"> • Оплата послуг по розбиранню металевих загороджень та установленню кабін зі спеціального захисного скла</t>
  </si>
  <si>
    <t xml:space="preserve"> • Оплата інших послуг з поточного ремонту будівель, приміщень</t>
  </si>
  <si>
    <t>8),26)</t>
  </si>
  <si>
    <t xml:space="preserve"> - Оплата послуг маркувальної машини</t>
  </si>
  <si>
    <t>Кількість відправок з використанням маркувальних машини</t>
  </si>
  <si>
    <t>Вартість послуги маркувальної машини на 1 відправку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</si>
  <si>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13</t>
    </r>
  </si>
  <si>
    <t>12)</t>
  </si>
  <si>
    <t xml:space="preserve"> - Придбання ліцензійного програмного забезпечення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</si>
  <si>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14</t>
    </r>
  </si>
  <si>
    <t xml:space="preserve"> - Оплата послуг з перезарядки картриджів</t>
  </si>
  <si>
    <t>Кількість перезарядок</t>
  </si>
  <si>
    <t>Середня вартість перезарядки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</si>
  <si>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15</t>
    </r>
  </si>
  <si>
    <t>16)</t>
  </si>
  <si>
    <t xml:space="preserve"> - Оплата послуг банку</t>
  </si>
  <si>
    <t>19)</t>
  </si>
  <si>
    <t xml:space="preserve"> - Оплата ритуальних послуг (увічнення пам’яті)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</si>
  <si>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17</t>
    </r>
  </si>
  <si>
    <t>20)</t>
  </si>
  <si>
    <r>
      <t xml:space="preserve"> - Компенсація за рахунок держави витрат, пов’язаних з розглядом справ</t>
    </r>
    <r>
      <rPr>
        <sz val="9"/>
        <rFont val="Times New Roman"/>
        <family val="1"/>
        <charset val="204"/>
      </rPr>
      <t xml:space="preserve"> (виклик свідків, проведення експертизи, залучення перекладачів, спеціалістів за ініціативою суду та ін.)</t>
    </r>
  </si>
  <si>
    <t xml:space="preserve"> • За втрачений заробіток</t>
  </si>
  <si>
    <t>Кількість судових рішень</t>
  </si>
  <si>
    <t>Кількість годин</t>
  </si>
  <si>
    <t>Вартість 1 години робочого часу, пропорційно до середньої заробітної плати особи</t>
  </si>
  <si>
    <t xml:space="preserve"> • За відрив від звичайних занять</t>
  </si>
  <si>
    <t xml:space="preserve"> • На виплату винагороди спеціалістам, перекладачам</t>
  </si>
  <si>
    <t xml:space="preserve"> • Витрати, пов’язані з переїздом до іншого населеного пункту та за наймання житла</t>
  </si>
  <si>
    <t>Витрати на проїзд до місця відрядження і назад</t>
  </si>
  <si>
    <t>Кількість днів відрядження</t>
  </si>
  <si>
    <t>днів</t>
  </si>
  <si>
    <t>Добові витрати за 1 день</t>
  </si>
  <si>
    <t>Кількість діб користування найманим житлом</t>
  </si>
  <si>
    <t>Витрати на найм житлових приміщень за 1 добу</t>
  </si>
  <si>
    <t xml:space="preserve"> • Витрати, пов’язані з проведенням судової експертизи</t>
  </si>
  <si>
    <r>
      <t xml:space="preserve">Кількість </t>
    </r>
    <r>
      <rPr>
        <i/>
        <u/>
        <sz val="9"/>
        <rFont val="Times New Roman"/>
        <family val="1"/>
        <charset val="204"/>
      </rPr>
      <t>експертиз простих</t>
    </r>
  </si>
  <si>
    <t>Вартість 1 експертогодини експертизи простої</t>
  </si>
  <si>
    <r>
      <t xml:space="preserve">Кількість </t>
    </r>
    <r>
      <rPr>
        <i/>
        <u/>
        <sz val="9"/>
        <rFont val="Times New Roman"/>
        <family val="1"/>
        <charset val="204"/>
      </rPr>
      <t>експертиз середньої складності</t>
    </r>
  </si>
  <si>
    <t>Вартість 1 експертогодини експертизи середньої складності</t>
  </si>
  <si>
    <r>
      <t xml:space="preserve">Кількість </t>
    </r>
    <r>
      <rPr>
        <i/>
        <u/>
        <sz val="9"/>
        <rFont val="Times New Roman"/>
        <family val="1"/>
        <charset val="204"/>
      </rPr>
      <t>експертиз особливої складності</t>
    </r>
  </si>
  <si>
    <t>Вартість 1 експертогодини експертизи особливої складності</t>
  </si>
  <si>
    <t>25)</t>
  </si>
  <si>
    <t xml:space="preserve"> - Оплата послуг зв’язку (телефон)</t>
  </si>
  <si>
    <t>Кількість номерів телефонів</t>
  </si>
  <si>
    <t>Середня вартість абонплати за номер на рік</t>
  </si>
  <si>
    <t>26)</t>
  </si>
  <si>
    <t xml:space="preserve"> - Оплата інших поштових послуг (фельд'єгерська пошта, кур’єрська пошта, відправка бандеролей та ін.)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</si>
  <si>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</t>
    </r>
  </si>
  <si>
    <t>29)</t>
  </si>
  <si>
    <t xml:space="preserve"> • Ескплуатація Єдиного державного реєстру судових рішень</t>
  </si>
  <si>
    <t xml:space="preserve"> • Ескплуатація єдиної бази даних електронних адрес, номерів факсів (телефаксів) суб’єктів владних повноважень та ведення офіційного веб-порталу судової влади</t>
  </si>
  <si>
    <t xml:space="preserve"> • Оплата послуг з супроводження системи відеоконференцзв’язку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</si>
  <si>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22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</si>
  <si>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23</t>
    </r>
  </si>
  <si>
    <t>2.3</t>
  </si>
  <si>
    <t>2250</t>
  </si>
  <si>
    <t>Видатки на відрядження</t>
  </si>
  <si>
    <r>
      <rPr>
        <b/>
        <sz val="10"/>
        <color indexed="8"/>
        <rFont val="Times New Roman"/>
        <family val="1"/>
        <charset val="204"/>
      </rPr>
      <t>2.3.</t>
    </r>
    <r>
      <rPr>
        <sz val="10"/>
        <color indexed="8"/>
        <rFont val="Times New Roman"/>
        <family val="1"/>
        <charset val="204"/>
      </rPr>
      <t>1</t>
    </r>
  </si>
  <si>
    <t xml:space="preserve"> - Видатки на відрядження в межах України</t>
  </si>
  <si>
    <t>Кількість відряджень</t>
  </si>
  <si>
    <t>Середні витрати на 1 відрядження</t>
  </si>
  <si>
    <r>
      <rPr>
        <b/>
        <sz val="10"/>
        <color indexed="8"/>
        <rFont val="Times New Roman"/>
        <family val="1"/>
        <charset val="204"/>
      </rPr>
      <t>2.3.</t>
    </r>
    <r>
      <rPr>
        <sz val="10"/>
        <color indexed="8"/>
        <rFont val="Times New Roman"/>
        <family val="1"/>
        <charset val="204"/>
      </rPr>
      <t>2</t>
    </r>
  </si>
  <si>
    <t xml:space="preserve"> - Витрати на відрядження за кордон</t>
  </si>
  <si>
    <r>
      <rPr>
        <b/>
        <sz val="10"/>
        <color indexed="8"/>
        <rFont val="Times New Roman"/>
        <family val="1"/>
        <charset val="204"/>
      </rPr>
      <t>2.3.</t>
    </r>
    <r>
      <rPr>
        <sz val="10"/>
        <color indexed="8"/>
        <rFont val="Times New Roman"/>
        <family val="1"/>
        <charset val="204"/>
      </rPr>
      <t>3</t>
    </r>
  </si>
  <si>
    <t xml:space="preserve"> - Проїзні квитки у міському пасажирському транспорті</t>
  </si>
  <si>
    <r>
      <rPr>
        <b/>
        <sz val="10"/>
        <color indexed="8"/>
        <rFont val="Times New Roman"/>
        <family val="1"/>
        <charset val="204"/>
      </rPr>
      <t>2.3.</t>
    </r>
    <r>
      <rPr>
        <sz val="10"/>
        <color indexed="8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</si>
  <si>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color indexed="8"/>
        <rFont val="Times New Roman"/>
        <family val="1"/>
        <charset val="204"/>
      </rPr>
      <t>2.3.</t>
    </r>
    <r>
      <rPr>
        <sz val="10"/>
        <color indexed="8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</si>
  <si>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t>2.4</t>
  </si>
  <si>
    <t>2270</t>
  </si>
  <si>
    <t>Оплата комунальних послуг та енергоносіїв</t>
  </si>
  <si>
    <t>2.4.1</t>
  </si>
  <si>
    <t>2271</t>
  </si>
  <si>
    <t>Оплата теплопостачання</t>
  </si>
  <si>
    <t>Гкал</t>
  </si>
  <si>
    <t>Тариф</t>
  </si>
  <si>
    <t>2.4.2</t>
  </si>
  <si>
    <t>2272</t>
  </si>
  <si>
    <t>Оплата водопостачання і водовідведення</t>
  </si>
  <si>
    <t>куб. м</t>
  </si>
  <si>
    <t>2.4.3</t>
  </si>
  <si>
    <t>2273</t>
  </si>
  <si>
    <t>Оплата електроенергії</t>
  </si>
  <si>
    <t>кВт/год</t>
  </si>
  <si>
    <t>2.4.4</t>
  </si>
  <si>
    <t>2274</t>
  </si>
  <si>
    <t>Оплата природного газу</t>
  </si>
  <si>
    <t>2.4.5</t>
  </si>
  <si>
    <t>2275</t>
  </si>
  <si>
    <t>Оплата інших енергоносіїв</t>
  </si>
  <si>
    <t>тонн</t>
  </si>
  <si>
    <t>Ціна за 1 тонну</t>
  </si>
  <si>
    <t>Ціна за 1 літр</t>
  </si>
  <si>
    <t>Ціна за 1 куб. м</t>
  </si>
  <si>
    <t>2.5</t>
  </si>
  <si>
    <t>2280</t>
  </si>
  <si>
    <t>Дослідження і розробки, видатки державного (регіонального) значення</t>
  </si>
  <si>
    <t>2.5.1</t>
  </si>
  <si>
    <t>Окремі заходи по реалізації державних (регіональних) програм, не віднесені до заходів розвитку</t>
  </si>
  <si>
    <r>
      <rPr>
        <b/>
        <sz val="10"/>
        <color indexed="8"/>
        <rFont val="Times New Roman"/>
        <family val="1"/>
        <charset val="204"/>
      </rPr>
      <t>2.5.1.</t>
    </r>
    <r>
      <rPr>
        <sz val="10"/>
        <color indexed="8"/>
        <rFont val="Times New Roman"/>
        <family val="1"/>
        <charset val="204"/>
      </rPr>
      <t>1</t>
    </r>
  </si>
  <si>
    <t>9)</t>
  </si>
  <si>
    <t xml:space="preserve"> - Оплата за навчання або підвищення кваліфікації</t>
  </si>
  <si>
    <t>Кількість осіб, що пройшли навчання</t>
  </si>
  <si>
    <t>Середні витрати на навчання на 1 особу</t>
  </si>
  <si>
    <r>
      <rPr>
        <b/>
        <sz val="10"/>
        <color indexed="8"/>
        <rFont val="Times New Roman"/>
        <family val="1"/>
        <charset val="204"/>
      </rPr>
      <t>2.5.1.</t>
    </r>
    <r>
      <rPr>
        <sz val="10"/>
        <color indexed="8"/>
        <rFont val="Times New Roman"/>
        <family val="1"/>
        <charset val="204"/>
      </rPr>
      <t>2</t>
    </r>
  </si>
  <si>
    <t>3</t>
  </si>
  <si>
    <t>2700</t>
  </si>
  <si>
    <t>Соціальне забезпечення</t>
  </si>
  <si>
    <t>3.1</t>
  </si>
  <si>
    <t>Стипендії</t>
  </si>
  <si>
    <r>
      <rPr>
        <b/>
        <sz val="10"/>
        <color indexed="8"/>
        <rFont val="Times New Roman"/>
        <family val="1"/>
        <charset val="204"/>
      </rPr>
      <t>3.1.</t>
    </r>
    <r>
      <rPr>
        <sz val="10"/>
        <color indexed="8"/>
        <rFont val="Times New Roman"/>
        <family val="1"/>
        <charset val="204"/>
      </rPr>
      <t>1</t>
    </r>
  </si>
  <si>
    <t>Середньорічна чисельність інших стипендіатів за рахунок бюджету</t>
  </si>
  <si>
    <t xml:space="preserve">Середній розмір стипендії </t>
  </si>
  <si>
    <r>
      <rPr>
        <b/>
        <sz val="10"/>
        <color indexed="8"/>
        <rFont val="Times New Roman"/>
        <family val="1"/>
        <charset val="204"/>
      </rPr>
      <t>3.1.</t>
    </r>
    <r>
      <rPr>
        <sz val="10"/>
        <color indexed="8"/>
        <rFont val="Times New Roman"/>
        <family val="1"/>
        <charset val="204"/>
      </rPr>
      <t>2</t>
    </r>
  </si>
  <si>
    <t>3.2</t>
  </si>
  <si>
    <t>2730</t>
  </si>
  <si>
    <t>Інші виплати населенню</t>
  </si>
  <si>
    <r>
      <rPr>
        <b/>
        <sz val="10"/>
        <color indexed="8"/>
        <rFont val="Times New Roman"/>
        <family val="1"/>
        <charset val="204"/>
      </rPr>
      <t>3.2.</t>
    </r>
    <r>
      <rPr>
        <sz val="10"/>
        <color indexed="8"/>
        <rFont val="Times New Roman"/>
        <family val="1"/>
        <charset val="204"/>
      </rPr>
      <t>1</t>
    </r>
  </si>
  <si>
    <t>11)</t>
  </si>
  <si>
    <t xml:space="preserve">  - Видатки на переїзд судді, у разі переведення до іншого суду</t>
  </si>
  <si>
    <r>
      <rPr>
        <b/>
        <sz val="10"/>
        <color indexed="8"/>
        <rFont val="Times New Roman"/>
        <family val="1"/>
        <charset val="204"/>
      </rPr>
      <t>3.2.</t>
    </r>
    <r>
      <rPr>
        <sz val="10"/>
        <color indexed="8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</si>
  <si>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t xml:space="preserve">  - Одноразова грошова допомога в разі загибелі (смерті)</t>
  </si>
  <si>
    <t>4</t>
  </si>
  <si>
    <t>2800</t>
  </si>
  <si>
    <t>Інші поточні видатки</t>
  </si>
  <si>
    <r>
      <t>4.</t>
    </r>
    <r>
      <rPr>
        <sz val="10"/>
        <color indexed="8"/>
        <rFont val="Times New Roman"/>
        <family val="1"/>
        <charset val="204"/>
      </rPr>
      <t>1</t>
    </r>
  </si>
  <si>
    <t xml:space="preserve"> - Плата за землю</t>
  </si>
  <si>
    <r>
      <t>4.</t>
    </r>
    <r>
      <rPr>
        <sz val="10"/>
        <color indexed="8"/>
        <rFont val="Times New Roman"/>
        <family val="1"/>
        <charset val="204"/>
      </rPr>
      <t>2</t>
    </r>
  </si>
  <si>
    <t xml:space="preserve"> - Сплата судового збору</t>
  </si>
  <si>
    <t xml:space="preserve"> - Сплата штрафів, пені</t>
  </si>
  <si>
    <r>
      <t>4.</t>
    </r>
    <r>
      <rPr>
        <sz val="10"/>
        <color indexed="8"/>
        <rFont val="Times New Roman"/>
        <family val="1"/>
        <charset val="204"/>
      </rPr>
      <t>4</t>
    </r>
  </si>
  <si>
    <t xml:space="preserve"> - Винагорода народних засідателів та присяжних</t>
  </si>
  <si>
    <r>
      <rPr>
        <b/>
        <sz val="10"/>
        <color indexed="8"/>
        <rFont val="Times New Roman"/>
        <family val="1"/>
        <charset val="204"/>
      </rPr>
      <t>4.</t>
    </r>
    <r>
      <rPr>
        <sz val="10"/>
        <color indexed="8"/>
        <rFont val="Times New Roman"/>
        <family val="1"/>
        <charset val="204"/>
      </rPr>
      <t>5</t>
    </r>
  </si>
  <si>
    <r>
      <rPr>
        <b/>
        <sz val="10"/>
        <color indexed="8"/>
        <rFont val="Times New Roman"/>
        <family val="1"/>
        <charset val="204"/>
      </rPr>
      <t>4.</t>
    </r>
    <r>
      <rPr>
        <sz val="10"/>
        <color indexed="8"/>
        <rFont val="Times New Roman"/>
        <family val="1"/>
        <charset val="204"/>
      </rPr>
      <t>6</t>
    </r>
  </si>
  <si>
    <t>3000</t>
  </si>
  <si>
    <t>КАПІТАЛЬНІ ВИДАТКИ</t>
  </si>
  <si>
    <t>5</t>
  </si>
  <si>
    <t>Придбання основного капіталу</t>
  </si>
  <si>
    <t>5.1</t>
  </si>
  <si>
    <t>3110</t>
  </si>
  <si>
    <t>Придбання обладнання і предметів довгострокового користування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</si>
  <si>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</t>
    </r>
  </si>
  <si>
    <t xml:space="preserve"> - Придбання виробничого обладнання і предметів довгострокового користування: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</si>
  <si>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1.1</t>
    </r>
  </si>
  <si>
    <t xml:space="preserve"> • Система відеонагляду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</si>
  <si>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1.2</t>
    </r>
  </si>
  <si>
    <t xml:space="preserve"> • Камера схову (чарунка) для речей громадянина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</si>
  <si>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1.3</t>
    </r>
  </si>
  <si>
    <t xml:space="preserve"> • Пункт пропуску:</t>
  </si>
  <si>
    <r>
      <rPr>
        <b/>
        <sz val="9"/>
        <rFont val="Times New Roman"/>
        <family val="1"/>
        <charset val="204"/>
      </rPr>
      <t>5.1.</t>
    </r>
    <r>
      <rPr>
        <sz val="9"/>
        <rFont val="Times New Roman"/>
        <family val="1"/>
        <charset val="204"/>
      </rPr>
      <t>1.3.1</t>
    </r>
  </si>
  <si>
    <t xml:space="preserve"> ~ Турнікет</t>
  </si>
  <si>
    <r>
      <rPr>
        <b/>
        <sz val="9"/>
        <rFont val="Times New Roman"/>
        <family val="1"/>
        <charset val="204"/>
      </rPr>
      <t>5.1.</t>
    </r>
    <r>
      <rPr>
        <sz val="9"/>
        <rFont val="Times New Roman"/>
        <family val="1"/>
        <charset val="204"/>
      </rPr>
      <t>1.3.2</t>
    </r>
  </si>
  <si>
    <t xml:space="preserve"> ~ Робоче місце охорони</t>
  </si>
  <si>
    <r>
      <rPr>
        <b/>
        <sz val="9"/>
        <rFont val="Times New Roman"/>
        <family val="1"/>
        <charset val="204"/>
      </rPr>
      <t>5.1.</t>
    </r>
    <r>
      <rPr>
        <sz val="9"/>
        <rFont val="Times New Roman"/>
        <family val="1"/>
        <charset val="204"/>
      </rPr>
      <t>1.3.3</t>
    </r>
  </si>
  <si>
    <r>
      <t xml:space="preserve"> ~ Металодетектор </t>
    </r>
    <r>
      <rPr>
        <u/>
        <sz val="9"/>
        <rFont val="Times New Roman"/>
        <family val="1"/>
        <charset val="204"/>
      </rPr>
      <t>стаціонарний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</si>
  <si>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1.4</t>
    </r>
  </si>
  <si>
    <t xml:space="preserve"> • Комплект меблів для залу судового засіданння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</si>
  <si>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1.5</t>
    </r>
  </si>
  <si>
    <t xml:space="preserve"> • Комплект меблів для обладнання робочих місць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</si>
  <si>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1.6</t>
    </r>
  </si>
  <si>
    <t xml:space="preserve"> • Котел для опалення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</si>
  <si>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1.7</t>
    </r>
  </si>
  <si>
    <t xml:space="preserve"> • Система сповіщення про небезпеку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</si>
  <si>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1.8</t>
    </r>
  </si>
  <si>
    <t xml:space="preserve"> • Системи протипожежної сигналізації</t>
  </si>
  <si>
    <r>
      <t>5.1.</t>
    </r>
    <r>
      <rPr>
        <sz val="10"/>
        <rFont val="Times New Roman"/>
        <family val="1"/>
        <charset val="204"/>
      </rPr>
      <t>2</t>
    </r>
  </si>
  <si>
    <t xml:space="preserve"> - Придбання невиробничого обладнання і предметів довгострокового користування:</t>
  </si>
  <si>
    <t xml:space="preserve"> • Придбання кабін зі спеціального захисного скла</t>
  </si>
  <si>
    <r>
      <t xml:space="preserve"> • Придбання пандусів </t>
    </r>
    <r>
      <rPr>
        <u/>
        <sz val="10"/>
        <rFont val="Times New Roman"/>
        <family val="1"/>
        <charset val="204"/>
      </rPr>
      <t>знімних, відкидних</t>
    </r>
    <r>
      <rPr>
        <sz val="10"/>
        <rFont val="Times New Roman"/>
        <family val="1"/>
        <charset val="204"/>
      </rPr>
      <t xml:space="preserve"> </t>
    </r>
  </si>
  <si>
    <r>
      <t>5.1.</t>
    </r>
    <r>
      <rPr>
        <sz val="10"/>
        <rFont val="Times New Roman"/>
        <family val="1"/>
        <charset val="204"/>
      </rPr>
      <t>3</t>
    </r>
  </si>
  <si>
    <t xml:space="preserve"> - Придбання кондиціонерів</t>
  </si>
  <si>
    <r>
      <t>5.1.</t>
    </r>
    <r>
      <rPr>
        <sz val="10"/>
        <rFont val="Times New Roman"/>
        <family val="1"/>
        <charset val="204"/>
      </rPr>
      <t>4</t>
    </r>
  </si>
  <si>
    <t xml:space="preserve"> - Придбання системи охоронної сигналізації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</si>
  <si>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6</t>
    </r>
  </si>
  <si>
    <t>9),10)</t>
  </si>
  <si>
    <t xml:space="preserve"> - Придбання оргтехніки, комп’ютерної техніки, активного мережевого та комунікаційного обладнання 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</si>
  <si>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6.1</t>
    </r>
  </si>
  <si>
    <t xml:space="preserve"> • Сервер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</si>
  <si>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6.2</t>
    </r>
  </si>
  <si>
    <t xml:space="preserve"> • Персональний комп’ютер</t>
  </si>
  <si>
    <t xml:space="preserve"> • Оргтехніка (принтер, багатофункціональний пристрій)</t>
  </si>
  <si>
    <t>9), 10)</t>
  </si>
  <si>
    <t xml:space="preserve"> • Мережеве та комукаційне обладнання</t>
  </si>
  <si>
    <t xml:space="preserve"> • Інша комп’ютерна техніка </t>
  </si>
  <si>
    <t xml:space="preserve"> - Придбання обладнання для облаштування залів судових засідань: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</si>
  <si>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7.1</t>
    </r>
  </si>
  <si>
    <t xml:space="preserve"> • Система фіксування судового процесу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</si>
  <si>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7.2</t>
    </r>
  </si>
  <si>
    <t xml:space="preserve"> • Система відеоконференцзв’язку</t>
  </si>
  <si>
    <r>
      <t>5.1.</t>
    </r>
    <r>
      <rPr>
        <sz val="10"/>
        <rFont val="Times New Roman"/>
        <family val="1"/>
        <charset val="204"/>
      </rPr>
      <t>8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</si>
  <si>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8.1</t>
    </r>
  </si>
  <si>
    <t xml:space="preserve"> • Сканер</t>
  </si>
  <si>
    <r>
      <t>5.1.</t>
    </r>
    <r>
      <rPr>
        <sz val="10"/>
        <rFont val="Times New Roman"/>
        <family val="1"/>
        <charset val="204"/>
      </rPr>
      <t>9</t>
    </r>
  </si>
  <si>
    <t xml:space="preserve"> • Забезпечення відеоконференцзв’язком апеляційних, місцевих судів</t>
  </si>
  <si>
    <t>5.2</t>
  </si>
  <si>
    <t>3120</t>
  </si>
  <si>
    <t>Капітальне будівництво (придбання)</t>
  </si>
  <si>
    <r>
      <rPr>
        <b/>
        <sz val="10"/>
        <rFont val="Times New Roman"/>
        <family val="1"/>
        <charset val="204"/>
      </rPr>
      <t>5.2.</t>
    </r>
    <r>
      <rPr>
        <sz val="10"/>
        <rFont val="Times New Roman"/>
        <family val="1"/>
        <charset val="204"/>
      </rPr>
      <t>1</t>
    </r>
  </si>
  <si>
    <t>3122</t>
  </si>
  <si>
    <t xml:space="preserve"> - Капітальне будівництво (придбання) інших об’єктів:</t>
  </si>
  <si>
    <t xml:space="preserve"> • Будівництво приміщень</t>
  </si>
  <si>
    <t>Площа</t>
  </si>
  <si>
    <t>Вартість 1 кв. м</t>
  </si>
  <si>
    <t xml:space="preserve"> • Придбання приміщень</t>
  </si>
  <si>
    <t>1),4)</t>
  </si>
  <si>
    <t xml:space="preserve"> • Будівництво пандусів</t>
  </si>
  <si>
    <t xml:space="preserve"> • Будівництво приміщень для залів судових засідань:</t>
  </si>
  <si>
    <t xml:space="preserve"> ~ Зал судових засідань</t>
  </si>
  <si>
    <t xml:space="preserve"> ~ Нарадча кімната, санвузол</t>
  </si>
  <si>
    <t>5.3</t>
  </si>
  <si>
    <t>3130</t>
  </si>
  <si>
    <t>Капітальний ремонт</t>
  </si>
  <si>
    <r>
      <rPr>
        <b/>
        <sz val="10"/>
        <color indexed="8"/>
        <rFont val="Times New Roman"/>
        <family val="1"/>
        <charset val="204"/>
      </rPr>
      <t>5.3.</t>
    </r>
    <r>
      <rPr>
        <sz val="10"/>
        <color indexed="8"/>
        <rFont val="Times New Roman"/>
        <family val="1"/>
        <charset val="204"/>
      </rPr>
      <t>1</t>
    </r>
  </si>
  <si>
    <t>3132</t>
  </si>
  <si>
    <t xml:space="preserve"> - Капітальний ремонт інших об’єктів:</t>
  </si>
  <si>
    <r>
      <rPr>
        <b/>
        <sz val="10"/>
        <rFont val="Times New Roman"/>
        <family val="1"/>
        <charset val="204"/>
      </rPr>
      <t>5.3.</t>
    </r>
    <r>
      <rPr>
        <sz val="10"/>
        <rFont val="Times New Roman"/>
        <family val="1"/>
        <charset val="204"/>
      </rPr>
      <t>1.1</t>
    </r>
  </si>
  <si>
    <t xml:space="preserve"> • Капітальний ремонт приміщень</t>
  </si>
  <si>
    <r>
      <rPr>
        <b/>
        <sz val="10"/>
        <rFont val="Times New Roman"/>
        <family val="1"/>
        <charset val="204"/>
      </rPr>
      <t>5.3.</t>
    </r>
    <r>
      <rPr>
        <sz val="10"/>
        <rFont val="Times New Roman"/>
        <family val="1"/>
        <charset val="204"/>
      </rPr>
      <t>1.2</t>
    </r>
  </si>
  <si>
    <t xml:space="preserve"> • Капітальний ремонт пандусів</t>
  </si>
  <si>
    <r>
      <rPr>
        <b/>
        <sz val="10"/>
        <rFont val="Times New Roman"/>
        <family val="1"/>
        <charset val="204"/>
      </rPr>
      <t>5.3.</t>
    </r>
    <r>
      <rPr>
        <sz val="10"/>
        <rFont val="Times New Roman"/>
        <family val="1"/>
        <charset val="204"/>
      </rPr>
      <t>1.3</t>
    </r>
  </si>
  <si>
    <r>
      <rPr>
        <b/>
        <sz val="10"/>
        <rFont val="Times New Roman"/>
        <family val="1"/>
        <charset val="204"/>
      </rPr>
      <t>5.3.</t>
    </r>
    <r>
      <rPr>
        <sz val="10"/>
        <rFont val="Times New Roman"/>
        <family val="1"/>
        <charset val="204"/>
      </rPr>
      <t>1.4</t>
    </r>
  </si>
  <si>
    <t xml:space="preserve"> • Капітальний ремонт автомобілів та обладнання</t>
  </si>
  <si>
    <r>
      <rPr>
        <b/>
        <sz val="10"/>
        <rFont val="Times New Roman"/>
        <family val="1"/>
        <charset val="204"/>
      </rPr>
      <t>5.3.</t>
    </r>
    <r>
      <rPr>
        <sz val="10"/>
        <rFont val="Times New Roman"/>
        <family val="1"/>
        <charset val="204"/>
      </rPr>
      <t>1.5</t>
    </r>
  </si>
  <si>
    <t xml:space="preserve"> • Заміна металевих загороджень на кабіни зі спеціального захисного скла</t>
  </si>
  <si>
    <t>5.4</t>
  </si>
  <si>
    <t>3140</t>
  </si>
  <si>
    <t>Реконструкція та реставрація</t>
  </si>
  <si>
    <t>3142</t>
  </si>
  <si>
    <t>3143</t>
  </si>
  <si>
    <t>5.5</t>
  </si>
  <si>
    <t>3160</t>
  </si>
  <si>
    <t>Придбання землі та нематеріальних активів</t>
  </si>
  <si>
    <t>ВСЬОГО ВИДАТКИ</t>
  </si>
  <si>
    <t>КБКД</t>
  </si>
  <si>
    <t>Надходження коштів до спеціального фонду бюджету</t>
  </si>
  <si>
    <t>Надходження від сплати судового збору</t>
  </si>
  <si>
    <t>Власні надходження бюджетних установ та субвенції</t>
  </si>
  <si>
    <t>Залишок коштів на початок року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</si>
  <si>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</si>
  <si>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</si>
  <si>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</si>
  <si>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від реалізації майна (крім нерухомого)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</si>
  <si>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</si>
  <si>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</si>
  <si>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</si>
  <si>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Видатки на які заплановано спрямувати власні надходження та субвенції</t>
  </si>
  <si>
    <t>2210</t>
  </si>
  <si>
    <t>КС</t>
  </si>
  <si>
    <t>Керівник</t>
  </si>
  <si>
    <t>(ПІБ)</t>
  </si>
  <si>
    <t>Головний бухгалтер</t>
  </si>
  <si>
    <t>(начальник планово-фінансового відділу)</t>
  </si>
  <si>
    <t>М. П.</t>
  </si>
  <si>
    <t>Виконавець:</t>
  </si>
  <si>
    <t xml:space="preserve">  </t>
  </si>
  <si>
    <t>Вартість заміни 1 загородження</t>
  </si>
  <si>
    <t>станом на</t>
  </si>
  <si>
    <t>року</t>
  </si>
  <si>
    <t>число</t>
  </si>
  <si>
    <t>місяць</t>
  </si>
  <si>
    <t>рік</t>
  </si>
  <si>
    <t>6 місяців</t>
  </si>
  <si>
    <t>3 місяці</t>
  </si>
  <si>
    <t>9 місяців</t>
  </si>
  <si>
    <t>12 місяців</t>
  </si>
  <si>
    <t>(гр.9/6)</t>
  </si>
  <si>
    <t>(гр.12/6)</t>
  </si>
  <si>
    <t>(гр.15/6)</t>
  </si>
  <si>
    <t>(гр.18/6)</t>
  </si>
  <si>
    <t>2.4.6</t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</si>
  <si>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3.2.3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</si>
  <si>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3.3.3</t>
    </r>
  </si>
  <si>
    <r>
      <rPr>
        <b/>
        <sz val="9"/>
        <rFont val="Times New Roman"/>
        <family val="1"/>
        <charset val="204"/>
      </rPr>
      <t>2.2.</t>
    </r>
    <r>
      <rPr>
        <sz val="9"/>
        <rFont val="Times New Roman"/>
        <family val="1"/>
        <charset val="204"/>
      </rPr>
      <t>3.1.3</t>
    </r>
  </si>
  <si>
    <t>за КПКВК 0501020 “Забезпечення здійснення правосуддя місцевими, апеляційними та вищими спеціалізованими судами”</t>
  </si>
  <si>
    <t>Середній розмір</t>
  </si>
  <si>
    <t>2017 рік</t>
  </si>
  <si>
    <t>2017 рік - І квартал</t>
  </si>
  <si>
    <t>2017 рік - І півріччя</t>
  </si>
  <si>
    <t>2017 рік - 9 місяців</t>
  </si>
  <si>
    <t>2017 рік - 12 місяців</t>
  </si>
  <si>
    <r>
      <rPr>
        <b/>
        <sz val="12.5"/>
        <rFont val="Times New Roman"/>
        <family val="1"/>
        <charset val="204"/>
      </rPr>
      <t>Додаток 1</t>
    </r>
    <r>
      <rPr>
        <sz val="12.5"/>
        <rFont val="Times New Roman"/>
        <family val="1"/>
        <charset val="204"/>
      </rPr>
      <t xml:space="preserve"> до листа Державної судової адміністрації України
від ___.__.2017 р. № 11-_____/17</t>
    </r>
  </si>
  <si>
    <t>Відсоток нарахувань на оплату праці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</si>
  <si>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6</t>
    </r>
  </si>
  <si>
    <r>
      <t xml:space="preserve"> - Виготовлення друкованої продукції</t>
    </r>
    <r>
      <rPr>
        <i/>
        <sz val="10"/>
        <rFont val="Times New Roman"/>
        <family val="1"/>
        <charset val="204"/>
      </rPr>
      <t xml:space="preserve"> (лише для Національної школи суддів України)</t>
    </r>
  </si>
  <si>
    <r>
      <rPr>
        <b/>
        <sz val="10"/>
        <color indexed="8"/>
        <rFont val="Times New Roman"/>
        <family val="1"/>
        <charset val="204"/>
      </rPr>
      <t>2.1.</t>
    </r>
    <r>
      <rPr>
        <sz val="10"/>
        <color indexed="8"/>
        <rFont val="Times New Roman"/>
        <family val="1"/>
        <charset val="204"/>
      </rPr>
      <t>7</t>
    </r>
  </si>
  <si>
    <r>
      <t>2.1.</t>
    </r>
    <r>
      <rPr>
        <sz val="10"/>
        <rFont val="Times New Roman"/>
        <family val="1"/>
        <charset val="204"/>
      </rPr>
      <t>11.4</t>
    </r>
  </si>
  <si>
    <r>
      <t xml:space="preserve"> • Інші малоцінні предмети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(розшифрувати)</t>
    </r>
  </si>
  <si>
    <t xml:space="preserve"> - Придбання та виготовлення меблів, жалюзі, ролетів, металевих ґрат, віконних та дверних блоків:</t>
  </si>
  <si>
    <t xml:space="preserve"> • Жалюзі, ролети</t>
  </si>
  <si>
    <t xml:space="preserve"> • Металеві ґрати</t>
  </si>
  <si>
    <t xml:space="preserve"> • Віконні та дверні блоки</t>
  </si>
  <si>
    <r>
      <t xml:space="preserve"> • Інші</t>
    </r>
    <r>
      <rPr>
        <i/>
        <sz val="9"/>
        <rFont val="Times New Roman"/>
        <family val="1"/>
        <charset val="204"/>
      </rPr>
      <t xml:space="preserve"> (розшифрувати)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</si>
  <si>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13.1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</si>
  <si>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13.2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</si>
  <si>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13.3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</si>
  <si>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13.4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</si>
  <si>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13.5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</si>
  <si>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13.6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</si>
  <si>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13.7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</si>
  <si>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13.8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</si>
  <si>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13.9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</si>
  <si>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17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</si>
  <si>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17.1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</si>
  <si>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17.2</t>
    </r>
  </si>
  <si>
    <r>
      <rPr>
        <b/>
        <sz val="10"/>
        <color indexed="8"/>
        <rFont val="Times New Roman"/>
        <family val="1"/>
        <charset val="204"/>
      </rPr>
      <t>2.1.</t>
    </r>
    <r>
      <rPr>
        <sz val="10"/>
        <color indexed="8"/>
        <rFont val="Times New Roman"/>
        <family val="1"/>
        <charset val="204"/>
      </rPr>
      <t>18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</si>
  <si>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19.1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</si>
  <si>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19.2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</si>
  <si>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19.3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</si>
  <si>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19.4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</si>
  <si>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20</t>
    </r>
  </si>
  <si>
    <t xml:space="preserve"> - Придбання запчастин та інших комплектуючих для транспортних засобів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</si>
  <si>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23</t>
    </r>
  </si>
  <si>
    <r>
      <t xml:space="preserve"> - Інші предмети, матеріали, обладнання та інвентар</t>
    </r>
    <r>
      <rPr>
        <sz val="9"/>
        <rFont val="Times New Roman"/>
        <family val="1"/>
        <charset val="204"/>
      </rPr>
      <t xml:space="preserve"> (</t>
    </r>
    <r>
      <rPr>
        <i/>
        <sz val="9"/>
        <rFont val="Times New Roman"/>
        <family val="1"/>
        <charset val="204"/>
      </rPr>
      <t>розшифрувати</t>
    </r>
    <r>
      <rPr>
        <sz val="9"/>
        <rFont val="Times New Roman"/>
        <family val="1"/>
        <charset val="204"/>
      </rPr>
      <t>)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</si>
  <si>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24</t>
    </r>
  </si>
  <si>
    <r>
      <t xml:space="preserve"> - Оплата послуг з інформатизації</t>
    </r>
    <r>
      <rPr>
        <sz val="8"/>
        <rFont val="Times New Roman"/>
        <family val="1"/>
        <charset val="204"/>
      </rPr>
      <t xml:space="preserve"> (ремонт засобів інформатизації; централізоване адміністрування локальних комп'ютерних мереж; супроводження автоматизованої системи документообігу; супроводження іншого програмного забезпечення; доступ до електронних юридичних баз даних; оренда засобів інформатизації; модернізація локальної комп'ютерної мережі; обслуговування каналів зв'язку; підключення до Інтернет; побудова та обслуговування комплексної системи захисту інформації тощо) </t>
    </r>
  </si>
  <si>
    <r>
      <t>2.2.</t>
    </r>
    <r>
      <rPr>
        <sz val="10"/>
        <rFont val="Times New Roman"/>
        <family val="1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</si>
  <si>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t xml:space="preserve"> - Оплата послуг лікувальних, медичних закладів (проведення медичного огляду)</t>
  </si>
  <si>
    <t xml:space="preserve"> - Страхування приміщень</t>
  </si>
  <si>
    <r>
      <t>2.2.</t>
    </r>
    <r>
      <rPr>
        <sz val="10"/>
        <rFont val="Times New Roman"/>
        <family val="1"/>
        <charset val="204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</si>
  <si>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t xml:space="preserve"> - Страхування транспортних засобів</t>
  </si>
  <si>
    <r>
      <rPr>
        <b/>
        <sz val="10"/>
        <color indexed="8"/>
        <rFont val="Times New Roman"/>
        <family val="1"/>
        <charset val="204"/>
      </rPr>
      <t>2.2.</t>
    </r>
    <r>
      <rPr>
        <sz val="10"/>
        <color indexed="8"/>
        <rFont val="Times New Roman"/>
        <family val="1"/>
        <charset val="204"/>
      </rPr>
      <t>11</t>
    </r>
  </si>
  <si>
    <t xml:space="preserve"> - Оплата послуг з установки, підключення та повірки засобів обліку (приладів, лічильників води, природного газу, теплової енергії, газових котлів)</t>
  </si>
  <si>
    <r>
      <rPr>
        <b/>
        <sz val="10"/>
        <color indexed="8"/>
        <rFont val="Times New Roman"/>
        <family val="1"/>
        <charset val="204"/>
      </rPr>
      <t>2.2.</t>
    </r>
    <r>
      <rPr>
        <sz val="10"/>
        <color indexed="8"/>
        <rFont val="Times New Roman"/>
        <family val="1"/>
        <charset val="204"/>
      </rPr>
      <t>12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</si>
  <si>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13.1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</si>
  <si>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13.2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</si>
  <si>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13.3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</si>
  <si>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16</t>
    </r>
  </si>
  <si>
    <t xml:space="preserve"> - Оплата послуг з перезарядки вогнегасників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</si>
  <si>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18</t>
    </r>
  </si>
  <si>
    <r>
      <t>2.2.</t>
    </r>
    <r>
      <rPr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</si>
  <si>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20.2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</si>
  <si>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20.3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</si>
  <si>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20.4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</si>
  <si>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20.5</t>
    </r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</si>
  <si>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20.6</t>
    </r>
  </si>
  <si>
    <r>
      <rPr>
        <b/>
        <sz val="10"/>
        <color indexed="8"/>
        <rFont val="Times New Roman"/>
        <family val="1"/>
        <charset val="204"/>
      </rPr>
      <t>2.2.</t>
    </r>
    <r>
      <rPr>
        <sz val="10"/>
        <color indexed="8"/>
        <rFont val="Times New Roman"/>
        <family val="1"/>
        <charset val="204"/>
      </rPr>
      <t>21</t>
    </r>
  </si>
  <si>
    <t xml:space="preserve"> - Оплата експлуатаційних послуг</t>
  </si>
  <si>
    <r>
      <rPr>
        <b/>
        <sz val="10"/>
        <rFont val="Times New Roman"/>
        <family val="1"/>
        <charset val="204"/>
      </rPr>
      <t>2.2.</t>
    </r>
    <r>
      <rPr>
        <sz val="10"/>
        <rFont val="Times New Roman"/>
        <family val="1"/>
        <charset val="204"/>
      </rPr>
      <t>24</t>
    </r>
    <r>
      <rPr>
        <sz val="11"/>
        <color theme="1"/>
        <rFont val="Calibri"/>
        <family val="2"/>
        <charset val="204"/>
        <scheme val="minor"/>
      </rPr>
      <t/>
    </r>
  </si>
  <si>
    <t xml:space="preserve"> - Діагностика (експертиза) майна до списання</t>
  </si>
  <si>
    <r>
      <t>2.2.</t>
    </r>
    <r>
      <rPr>
        <sz val="10"/>
        <rFont val="Times New Roman"/>
        <family val="1"/>
        <charset val="204"/>
      </rPr>
      <t>25</t>
    </r>
  </si>
  <si>
    <r>
      <t>2.2.</t>
    </r>
    <r>
      <rPr>
        <sz val="10"/>
        <rFont val="Times New Roman"/>
        <family val="1"/>
        <charset val="204"/>
      </rPr>
      <t>25.1</t>
    </r>
  </si>
  <si>
    <r>
      <t>2.2.</t>
    </r>
    <r>
      <rPr>
        <sz val="10"/>
        <rFont val="Times New Roman"/>
        <family val="1"/>
        <charset val="204"/>
      </rPr>
      <t>25.2</t>
    </r>
  </si>
  <si>
    <r>
      <t>2.2.</t>
    </r>
    <r>
      <rPr>
        <sz val="10"/>
        <rFont val="Times New Roman"/>
        <family val="1"/>
        <charset val="204"/>
      </rPr>
      <t>25.3</t>
    </r>
  </si>
  <si>
    <r>
      <t>2.2.</t>
    </r>
    <r>
      <rPr>
        <sz val="10"/>
        <rFont val="Times New Roman"/>
        <family val="1"/>
        <charset val="204"/>
      </rPr>
      <t>25.4</t>
    </r>
  </si>
  <si>
    <r>
      <t>2.2.</t>
    </r>
    <r>
      <rPr>
        <sz val="10"/>
        <rFont val="Times New Roman"/>
        <family val="1"/>
        <charset val="204"/>
      </rPr>
      <t>25.5</t>
    </r>
  </si>
  <si>
    <t xml:space="preserve"> • Впровадження підсистеми "Електронний суд"</t>
  </si>
  <si>
    <r>
      <t>2.2.</t>
    </r>
    <r>
      <rPr>
        <sz val="10"/>
        <rFont val="Times New Roman"/>
        <family val="1"/>
        <charset val="204"/>
      </rPr>
      <t>25.6</t>
    </r>
  </si>
  <si>
    <t xml:space="preserve"> • Послуги супроводження підсистеми "Електронний суд"</t>
  </si>
  <si>
    <r>
      <t>2.2.</t>
    </r>
    <r>
      <rPr>
        <sz val="10"/>
        <rFont val="Times New Roman"/>
        <family val="1"/>
        <charset val="204"/>
      </rPr>
      <t>25.7</t>
    </r>
  </si>
  <si>
    <r>
      <t>2.2.</t>
    </r>
    <r>
      <rPr>
        <sz val="10"/>
        <rFont val="Times New Roman"/>
        <family val="1"/>
        <charset val="204"/>
      </rPr>
      <t>25.8</t>
    </r>
  </si>
  <si>
    <r>
      <t>2.2.</t>
    </r>
    <r>
      <rPr>
        <sz val="10"/>
        <rFont val="Times New Roman"/>
        <family val="1"/>
        <charset val="204"/>
      </rPr>
      <t>26</t>
    </r>
  </si>
  <si>
    <r>
      <t xml:space="preserve"> - Оплата інших послуг</t>
    </r>
    <r>
      <rPr>
        <i/>
        <sz val="9"/>
        <rFont val="Times New Roman"/>
        <family val="1"/>
        <charset val="204"/>
      </rPr>
      <t xml:space="preserve"> (розшифрувати)</t>
    </r>
  </si>
  <si>
    <r>
      <t>2.2.</t>
    </r>
    <r>
      <rPr>
        <sz val="10"/>
        <rFont val="Times New Roman"/>
        <family val="1"/>
        <charset val="204"/>
      </rPr>
      <t>27</t>
    </r>
  </si>
  <si>
    <r>
      <t xml:space="preserve"> - Інші видатки</t>
    </r>
    <r>
      <rPr>
        <i/>
        <sz val="9"/>
        <rFont val="Times New Roman"/>
        <family val="1"/>
        <charset val="204"/>
      </rPr>
      <t xml:space="preserve"> (розшифрувати)</t>
    </r>
  </si>
  <si>
    <r>
      <t>2.4.1.</t>
    </r>
    <r>
      <rPr>
        <sz val="10"/>
        <color theme="1"/>
        <rFont val="Times New Roman"/>
        <family val="1"/>
        <charset val="204"/>
      </rPr>
      <t>1</t>
    </r>
  </si>
  <si>
    <t xml:space="preserve"> - Оплата теплопостачання за показниками лічильників</t>
  </si>
  <si>
    <t>Обсяг</t>
  </si>
  <si>
    <r>
      <t>2.4.1.</t>
    </r>
    <r>
      <rPr>
        <sz val="10"/>
        <color theme="1"/>
        <rFont val="Times New Roman"/>
        <family val="1"/>
        <charset val="204"/>
      </rPr>
      <t>2</t>
    </r>
  </si>
  <si>
    <t xml:space="preserve"> - Оплата теплопостачання у разі відсутності лічильників за встановленим тарифом грн/кв. м</t>
  </si>
  <si>
    <t>Опалювальна площа</t>
  </si>
  <si>
    <r>
      <t>2.4.1.</t>
    </r>
    <r>
      <rPr>
        <sz val="10"/>
        <color theme="1"/>
        <rFont val="Times New Roman"/>
        <family val="1"/>
        <charset val="204"/>
      </rPr>
      <t>3</t>
    </r>
  </si>
  <si>
    <t xml:space="preserve"> - Оплата теплопостачання у разі відсутності лічильників за встановленим тарифом грн/Гкал</t>
  </si>
  <si>
    <r>
      <t>2.4.1.</t>
    </r>
    <r>
      <rPr>
        <sz val="10"/>
        <color theme="1"/>
        <rFont val="Times New Roman"/>
        <family val="1"/>
        <charset val="204"/>
      </rPr>
      <t>4</t>
    </r>
  </si>
  <si>
    <r>
      <t xml:space="preserve"> - Інше </t>
    </r>
    <r>
      <rPr>
        <i/>
        <sz val="10"/>
        <rFont val="Times New Roman"/>
        <family val="1"/>
        <charset val="204"/>
      </rPr>
      <t>(розшифрувати)</t>
    </r>
  </si>
  <si>
    <r>
      <t>2.4.1.</t>
    </r>
    <r>
      <rPr>
        <sz val="10"/>
        <color theme="1"/>
        <rFont val="Times New Roman"/>
        <family val="1"/>
        <charset val="204"/>
      </rPr>
      <t>5</t>
    </r>
  </si>
  <si>
    <r>
      <t>2.4.2.</t>
    </r>
    <r>
      <rPr>
        <sz val="10"/>
        <color theme="1"/>
        <rFont val="Times New Roman"/>
        <family val="1"/>
        <charset val="204"/>
      </rPr>
      <t>1</t>
    </r>
  </si>
  <si>
    <t xml:space="preserve"> - Оплата водопостачання</t>
  </si>
  <si>
    <r>
      <t>2.4.2.</t>
    </r>
    <r>
      <rPr>
        <sz val="10"/>
        <color theme="1"/>
        <rFont val="Times New Roman"/>
        <family val="1"/>
        <charset val="204"/>
      </rPr>
      <t>2</t>
    </r>
  </si>
  <si>
    <t xml:space="preserve"> - Оплата водовідведення</t>
  </si>
  <si>
    <r>
      <t>2.4.2.</t>
    </r>
    <r>
      <rPr>
        <sz val="10"/>
        <color theme="1"/>
        <rFont val="Times New Roman"/>
        <family val="1"/>
        <charset val="204"/>
      </rPr>
      <t>3</t>
    </r>
  </si>
  <si>
    <r>
      <t>2.4.2.</t>
    </r>
    <r>
      <rPr>
        <sz val="10"/>
        <color theme="1"/>
        <rFont val="Times New Roman"/>
        <family val="1"/>
        <charset val="204"/>
      </rPr>
      <t>4</t>
    </r>
  </si>
  <si>
    <r>
      <t>2.4.3.</t>
    </r>
    <r>
      <rPr>
        <sz val="10"/>
        <color theme="1"/>
        <rFont val="Times New Roman"/>
        <family val="1"/>
        <charset val="204"/>
      </rPr>
      <t>1</t>
    </r>
  </si>
  <si>
    <t xml:space="preserve"> - Оплата електроенергії</t>
  </si>
  <si>
    <r>
      <t>2.4.3.</t>
    </r>
    <r>
      <rPr>
        <sz val="10"/>
        <color theme="1"/>
        <rFont val="Times New Roman"/>
        <family val="1"/>
        <charset val="204"/>
      </rPr>
      <t>2</t>
    </r>
  </si>
  <si>
    <r>
      <t>2.4.3.</t>
    </r>
    <r>
      <rPr>
        <sz val="10"/>
        <color theme="1"/>
        <rFont val="Times New Roman"/>
        <family val="1"/>
        <charset val="204"/>
      </rPr>
      <t>3</t>
    </r>
  </si>
  <si>
    <r>
      <t>2.2.</t>
    </r>
    <r>
      <rPr>
        <sz val="10"/>
        <rFont val="Times New Roman"/>
        <family val="1"/>
        <charset val="204"/>
      </rPr>
      <t>8</t>
    </r>
  </si>
  <si>
    <r>
      <t>2.4.4.</t>
    </r>
    <r>
      <rPr>
        <sz val="10"/>
        <color theme="1"/>
        <rFont val="Times New Roman"/>
        <family val="1"/>
        <charset val="204"/>
      </rPr>
      <t>1</t>
    </r>
  </si>
  <si>
    <t xml:space="preserve"> - Оплата природного газу</t>
  </si>
  <si>
    <r>
      <t>2.4.4.</t>
    </r>
    <r>
      <rPr>
        <sz val="10"/>
        <color theme="1"/>
        <rFont val="Times New Roman"/>
        <family val="1"/>
        <charset val="204"/>
      </rPr>
      <t>2</t>
    </r>
  </si>
  <si>
    <r>
      <t>2.4.4.</t>
    </r>
    <r>
      <rPr>
        <sz val="10"/>
        <color theme="1"/>
        <rFont val="Times New Roman"/>
        <family val="1"/>
        <charset val="204"/>
      </rPr>
      <t>3</t>
    </r>
  </si>
  <si>
    <r>
      <t>2.4.5.</t>
    </r>
    <r>
      <rPr>
        <sz val="10"/>
        <color theme="1"/>
        <rFont val="Times New Roman"/>
        <family val="1"/>
        <charset val="204"/>
      </rPr>
      <t>1</t>
    </r>
  </si>
  <si>
    <t xml:space="preserve"> - Придбання вугілля</t>
  </si>
  <si>
    <r>
      <t>2.4.5.</t>
    </r>
    <r>
      <rPr>
        <sz val="10"/>
        <color theme="1"/>
        <rFont val="Times New Roman"/>
        <family val="1"/>
        <charset val="204"/>
      </rPr>
      <t>2</t>
    </r>
  </si>
  <si>
    <t xml:space="preserve"> - Придбання мазуту</t>
  </si>
  <si>
    <r>
      <t>2.4.5.</t>
    </r>
    <r>
      <rPr>
        <sz val="10"/>
        <color theme="1"/>
        <rFont val="Times New Roman"/>
        <family val="1"/>
        <charset val="204"/>
      </rPr>
      <t>3</t>
    </r>
  </si>
  <si>
    <t xml:space="preserve"> - Придбання дров</t>
  </si>
  <si>
    <r>
      <t>2.4.5.</t>
    </r>
    <r>
      <rPr>
        <sz val="10"/>
        <color theme="1"/>
        <rFont val="Times New Roman"/>
        <family val="1"/>
        <charset val="204"/>
      </rPr>
      <t>4</t>
    </r>
  </si>
  <si>
    <r>
      <t>2.4.5.</t>
    </r>
    <r>
      <rPr>
        <sz val="10"/>
        <color theme="1"/>
        <rFont val="Times New Roman"/>
        <family val="1"/>
        <charset val="204"/>
      </rPr>
      <t>5</t>
    </r>
  </si>
  <si>
    <t xml:space="preserve"> - Впровадження підсистеми "Електронний суд":</t>
  </si>
  <si>
    <t xml:space="preserve"> • Впровадження підсистеми "Електронний суд" (придбання серверного обладнання)</t>
  </si>
  <si>
    <r>
      <t xml:space="preserve"> - Інше обладнання та предмети довгострокового користування</t>
    </r>
    <r>
      <rPr>
        <i/>
        <sz val="10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(розшифрувати)</t>
    </r>
  </si>
  <si>
    <r>
      <rPr>
        <b/>
        <sz val="10"/>
        <rFont val="Times New Roman"/>
        <family val="1"/>
        <charset val="204"/>
      </rPr>
      <t>5.2.</t>
    </r>
    <r>
      <rPr>
        <sz val="10"/>
        <rFont val="Times New Roman"/>
        <family val="1"/>
        <charset val="204"/>
      </rPr>
      <t>1.1</t>
    </r>
  </si>
  <si>
    <r>
      <rPr>
        <b/>
        <sz val="10"/>
        <rFont val="Times New Roman"/>
        <family val="1"/>
        <charset val="204"/>
      </rPr>
      <t>5.2.</t>
    </r>
    <r>
      <rPr>
        <sz val="10"/>
        <rFont val="Times New Roman"/>
        <family val="1"/>
        <charset val="204"/>
      </rPr>
      <t>1.2</t>
    </r>
  </si>
  <si>
    <r>
      <rPr>
        <b/>
        <sz val="10"/>
        <rFont val="Times New Roman"/>
        <family val="1"/>
        <charset val="204"/>
      </rPr>
      <t>5.2.</t>
    </r>
    <r>
      <rPr>
        <sz val="10"/>
        <rFont val="Times New Roman"/>
        <family val="1"/>
        <charset val="204"/>
      </rPr>
      <t>1.3</t>
    </r>
  </si>
  <si>
    <r>
      <rPr>
        <b/>
        <sz val="10"/>
        <rFont val="Times New Roman"/>
        <family val="1"/>
        <charset val="204"/>
      </rPr>
      <t>5.2.</t>
    </r>
    <r>
      <rPr>
        <sz val="10"/>
        <rFont val="Times New Roman"/>
        <family val="1"/>
        <charset val="204"/>
      </rPr>
      <t>1.4</t>
    </r>
  </si>
  <si>
    <r>
      <rPr>
        <b/>
        <sz val="9"/>
        <rFont val="Times New Roman"/>
        <family val="1"/>
        <charset val="204"/>
      </rPr>
      <t>5.2.</t>
    </r>
    <r>
      <rPr>
        <sz val="9"/>
        <rFont val="Times New Roman"/>
        <family val="1"/>
        <charset val="204"/>
      </rPr>
      <t>1.4.1</t>
    </r>
  </si>
  <si>
    <r>
      <rPr>
        <b/>
        <sz val="9"/>
        <rFont val="Times New Roman"/>
        <family val="1"/>
        <charset val="204"/>
      </rPr>
      <t>5.2.</t>
    </r>
    <r>
      <rPr>
        <sz val="9"/>
        <rFont val="Times New Roman"/>
        <family val="1"/>
        <charset val="204"/>
      </rPr>
      <t>1.4.2</t>
    </r>
  </si>
  <si>
    <r>
      <t>5.2.</t>
    </r>
    <r>
      <rPr>
        <sz val="10"/>
        <rFont val="Times New Roman"/>
        <family val="1"/>
        <charset val="204"/>
      </rPr>
      <t>2</t>
    </r>
  </si>
  <si>
    <r>
      <t>5.3.</t>
    </r>
    <r>
      <rPr>
        <sz val="10"/>
        <rFont val="Times New Roman"/>
        <family val="1"/>
        <charset val="204"/>
      </rPr>
      <t>2</t>
    </r>
  </si>
  <si>
    <t xml:space="preserve"> - Реконструкція та реставрація приміщень</t>
  </si>
  <si>
    <t xml:space="preserve"> - Реставрація приміщень, які є пам’ятками культури, історії та архітектури</t>
  </si>
  <si>
    <t>Інші джерела власних надходжень</t>
  </si>
  <si>
    <t>2282</t>
  </si>
  <si>
    <t>Забезпечення виконання функцій та завдань</t>
  </si>
  <si>
    <t>Заходи з інформатизації (засоби інформатизації та послуги з інформатизації)</t>
  </si>
  <si>
    <t>Легалізація комп’ютерних програм</t>
  </si>
  <si>
    <t>Сплата судового збору</t>
  </si>
  <si>
    <r>
      <t>4.</t>
    </r>
    <r>
      <rPr>
        <sz val="10"/>
        <color theme="1"/>
        <rFont val="Times New Roman"/>
        <family val="1"/>
        <charset val="204"/>
      </rPr>
      <t>3</t>
    </r>
  </si>
  <si>
    <t xml:space="preserve">Кількість установ </t>
  </si>
  <si>
    <t xml:space="preserve">Чисельність суддів </t>
  </si>
  <si>
    <t>Чисельність працівників</t>
  </si>
  <si>
    <t>Кількість працівників, що підвищили кваліфікацію</t>
  </si>
  <si>
    <t>(у наявності)</t>
  </si>
  <si>
    <t xml:space="preserve"> - Придбання транспортних засобів, автомобілів</t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</si>
  <si>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3.1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</si>
  <si>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3.2</t>
    </r>
  </si>
  <si>
    <r>
      <t>5.1.</t>
    </r>
    <r>
      <rPr>
        <sz val="10"/>
        <rFont val="Times New Roman"/>
        <family val="1"/>
        <charset val="204"/>
      </rPr>
      <t>5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</si>
  <si>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6.3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</si>
  <si>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6.4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</si>
  <si>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6.5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</si>
  <si>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7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</si>
  <si>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8.2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</si>
  <si>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9.1</t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</si>
  <si>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9.2</t>
    </r>
    <r>
      <rPr>
        <sz val="11"/>
        <color theme="1"/>
        <rFont val="Times New Roman"/>
        <family val="2"/>
        <charset val="204"/>
      </rPr>
      <t/>
    </r>
  </si>
  <si>
    <r>
      <rPr>
        <b/>
        <sz val="10"/>
        <rFont val="Times New Roman"/>
        <family val="1"/>
        <charset val="204"/>
      </rPr>
      <t>5.1.</t>
    </r>
    <r>
      <rPr>
        <sz val="10"/>
        <rFont val="Times New Roman"/>
        <family val="1"/>
        <charset val="204"/>
      </rPr>
      <t>9.3</t>
    </r>
  </si>
  <si>
    <r>
      <t>5.1.</t>
    </r>
    <r>
      <rPr>
        <sz val="10"/>
        <rFont val="Times New Roman"/>
        <family val="1"/>
        <charset val="204"/>
      </rPr>
      <t>10</t>
    </r>
  </si>
  <si>
    <r>
      <rPr>
        <b/>
        <sz val="10"/>
        <color indexed="8"/>
        <rFont val="Times New Roman"/>
        <family val="1"/>
        <charset val="204"/>
      </rPr>
      <t>5.1.</t>
    </r>
    <r>
      <rPr>
        <sz val="10"/>
        <color indexed="8"/>
        <rFont val="Times New Roman"/>
        <family val="1"/>
        <charset val="204"/>
      </rPr>
      <t>11</t>
    </r>
  </si>
  <si>
    <t>Рівень забезпечення персональними комп’ютерами</t>
  </si>
  <si>
    <t>Рівень забезпечення ліцензійними програмними продуктами</t>
  </si>
  <si>
    <t>Кількість ліцензійних програмних продуктів на 1 установу</t>
  </si>
  <si>
    <r>
      <t>5.5.</t>
    </r>
    <r>
      <rPr>
        <sz val="10"/>
        <rFont val="Times New Roman"/>
        <family val="1"/>
        <charset val="204"/>
      </rPr>
      <t>1</t>
    </r>
  </si>
  <si>
    <r>
      <rPr>
        <b/>
        <sz val="10"/>
        <color indexed="8"/>
        <rFont val="Times New Roman"/>
        <family val="1"/>
        <charset val="204"/>
      </rPr>
      <t>5.5.</t>
    </r>
    <r>
      <rPr>
        <sz val="10"/>
        <color indexed="8"/>
        <rFont val="Times New Roman"/>
        <family val="1"/>
        <charset val="204"/>
      </rPr>
      <t>2</t>
    </r>
  </si>
  <si>
    <t xml:space="preserve"> - Придбання землі та нематеріальних активів</t>
  </si>
  <si>
    <r>
      <t xml:space="preserve"> • Розмір компенсації витрат в </t>
    </r>
    <r>
      <rPr>
        <u/>
        <sz val="10"/>
        <rFont val="Times New Roman"/>
        <family val="1"/>
        <charset val="204"/>
      </rPr>
      <t>адміністративних справах</t>
    </r>
    <r>
      <rPr>
        <sz val="10"/>
        <rFont val="Times New Roman"/>
        <family val="1"/>
        <charset val="204"/>
      </rPr>
      <t xml:space="preserve">
(40 % прожиткового мінімуму для працездатних осіб)</t>
    </r>
  </si>
  <si>
    <r>
      <t xml:space="preserve"> • Розмір компенсації витрат у </t>
    </r>
    <r>
      <rPr>
        <u/>
        <sz val="10"/>
        <rFont val="Times New Roman"/>
        <family val="1"/>
        <charset val="204"/>
      </rPr>
      <t>цивільних справах</t>
    </r>
    <r>
      <rPr>
        <sz val="10"/>
        <rFont val="Times New Roman"/>
        <family val="1"/>
        <charset val="204"/>
      </rPr>
      <t>, у разі якщо сторона звільнена від оплати витрат на прав.доп.
(2,5 % прожиткового мінімуму для працездатних осіб)</t>
    </r>
  </si>
  <si>
    <r>
      <t xml:space="preserve">прожитковий мінімум для працездатних осіб </t>
    </r>
    <r>
      <rPr>
        <i/>
        <sz val="8"/>
        <rFont val="Times New Roman"/>
        <family val="1"/>
        <charset val="204"/>
      </rPr>
      <t>(на 01.01 календ.року)</t>
    </r>
  </si>
  <si>
    <r>
      <t xml:space="preserve"> • Розмір компенсації витрат в </t>
    </r>
    <r>
      <rPr>
        <u/>
        <sz val="10"/>
        <rFont val="Times New Roman"/>
        <family val="1"/>
        <charset val="204"/>
      </rPr>
      <t>адміністративних справах</t>
    </r>
    <r>
      <rPr>
        <sz val="10"/>
        <rFont val="Times New Roman"/>
        <family val="1"/>
        <charset val="204"/>
      </rPr>
      <t>, у разі якщо сторона звільнена від оплати витрат на прав.доп.
(2,5 % прожиткового мінімуму для працездатних осіб)</t>
    </r>
  </si>
  <si>
    <t>кількість судових рішень в цивільних справах</t>
  </si>
  <si>
    <r>
      <t>2.2.</t>
    </r>
    <r>
      <rPr>
        <sz val="10"/>
        <color indexed="8"/>
        <rFont val="Times New Roman"/>
        <family val="1"/>
        <charset val="204"/>
      </rPr>
      <t>10</t>
    </r>
  </si>
  <si>
    <r>
      <t xml:space="preserve"> • Витрати, пов’язані з проведенням огляду доказів за їх місцезнаходженням та вчиненням інших дій, необхідних для розгляду справи
</t>
    </r>
    <r>
      <rPr>
        <sz val="9"/>
        <rFont val="Times New Roman"/>
        <family val="1"/>
        <charset val="204"/>
      </rPr>
      <t>(50 % розміру мінімальної заробітної плати)</t>
    </r>
  </si>
  <si>
    <t>Письмовий переклад</t>
  </si>
  <si>
    <t xml:space="preserve"> - Виготовлення проектно-кошторисної документації</t>
  </si>
  <si>
    <r>
      <t>5.2.</t>
    </r>
    <r>
      <rPr>
        <sz val="10"/>
        <rFont val="Times New Roman"/>
        <family val="1"/>
        <charset val="204"/>
      </rPr>
      <t>3</t>
    </r>
  </si>
  <si>
    <r>
      <rPr>
        <b/>
        <sz val="10"/>
        <rFont val="Times New Roman"/>
        <family val="1"/>
        <charset val="204"/>
      </rPr>
      <t>5.2.</t>
    </r>
    <r>
      <rPr>
        <sz val="10"/>
        <rFont val="Times New Roman"/>
        <family val="1"/>
        <charset val="204"/>
      </rPr>
      <t>4</t>
    </r>
  </si>
  <si>
    <r>
      <t>5.3.</t>
    </r>
    <r>
      <rPr>
        <sz val="10"/>
        <rFont val="Times New Roman"/>
        <family val="1"/>
        <charset val="204"/>
      </rPr>
      <t>3</t>
    </r>
  </si>
  <si>
    <r>
      <rPr>
        <b/>
        <sz val="10"/>
        <color indexed="8"/>
        <rFont val="Times New Roman"/>
        <family val="1"/>
        <charset val="204"/>
      </rPr>
      <t>5.3.</t>
    </r>
    <r>
      <rPr>
        <sz val="10"/>
        <color indexed="8"/>
        <rFont val="Times New Roman"/>
        <family val="1"/>
        <charset val="204"/>
      </rPr>
      <t>4</t>
    </r>
  </si>
  <si>
    <t xml:space="preserve"> • Капітальний ремонт приміщень для облаштування нових залів судових засідань</t>
  </si>
  <si>
    <t>Реконструкція та реставрація інших об’єктів</t>
  </si>
  <si>
    <t>5.4.1</t>
  </si>
  <si>
    <t>Реставрація пам’яток культури, історії та архітектури</t>
  </si>
  <si>
    <t>5.4.2</t>
  </si>
  <si>
    <r>
      <rPr>
        <b/>
        <sz val="10"/>
        <color indexed="8"/>
        <rFont val="Times New Roman"/>
        <family val="1"/>
        <charset val="204"/>
      </rPr>
      <t>5.4.1.</t>
    </r>
    <r>
      <rPr>
        <sz val="10"/>
        <color indexed="8"/>
        <rFont val="Times New Roman"/>
        <family val="1"/>
        <charset val="204"/>
      </rPr>
      <t>1</t>
    </r>
  </si>
  <si>
    <r>
      <t>5.4.1.</t>
    </r>
    <r>
      <rPr>
        <sz val="10"/>
        <rFont val="Times New Roman"/>
        <family val="1"/>
        <charset val="204"/>
      </rPr>
      <t>2</t>
    </r>
  </si>
  <si>
    <r>
      <t>5.4.1.</t>
    </r>
    <r>
      <rPr>
        <sz val="10"/>
        <rFont val="Times New Roman"/>
        <family val="1"/>
        <charset val="204"/>
      </rPr>
      <t>3</t>
    </r>
  </si>
  <si>
    <r>
      <rPr>
        <b/>
        <sz val="10"/>
        <color indexed="8"/>
        <rFont val="Times New Roman"/>
        <family val="1"/>
        <charset val="204"/>
      </rPr>
      <t>5.4.1.</t>
    </r>
    <r>
      <rPr>
        <sz val="10"/>
        <color indexed="8"/>
        <rFont val="Times New Roman"/>
        <family val="1"/>
        <charset val="204"/>
      </rPr>
      <t>4</t>
    </r>
  </si>
  <si>
    <r>
      <rPr>
        <b/>
        <sz val="10"/>
        <color indexed="8"/>
        <rFont val="Times New Roman"/>
        <family val="1"/>
        <charset val="204"/>
      </rPr>
      <t>5.4.2.</t>
    </r>
    <r>
      <rPr>
        <sz val="10"/>
        <color indexed="8"/>
        <rFont val="Times New Roman"/>
        <family val="1"/>
        <charset val="204"/>
      </rPr>
      <t>1</t>
    </r>
  </si>
  <si>
    <r>
      <t>5.4.2.</t>
    </r>
    <r>
      <rPr>
        <sz val="10"/>
        <rFont val="Times New Roman"/>
        <family val="1"/>
        <charset val="204"/>
      </rPr>
      <t>2</t>
    </r>
  </si>
  <si>
    <r>
      <t>5.4.2.</t>
    </r>
    <r>
      <rPr>
        <sz val="10"/>
        <rFont val="Times New Roman"/>
        <family val="1"/>
        <charset val="204"/>
      </rPr>
      <t>3</t>
    </r>
  </si>
  <si>
    <r>
      <rPr>
        <b/>
        <sz val="10"/>
        <color indexed="8"/>
        <rFont val="Times New Roman"/>
        <family val="1"/>
        <charset val="204"/>
      </rPr>
      <t>5.4.2.</t>
    </r>
    <r>
      <rPr>
        <sz val="10"/>
        <color indexed="8"/>
        <rFont val="Times New Roman"/>
        <family val="1"/>
        <charset val="204"/>
      </rPr>
      <t>4</t>
    </r>
  </si>
  <si>
    <t>17)</t>
  </si>
  <si>
    <t>18)</t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</si>
  <si>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22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</si>
  <si>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26</t>
    </r>
  </si>
  <si>
    <r>
      <t>2.1.</t>
    </r>
    <r>
      <rPr>
        <sz val="10"/>
        <rFont val="Times New Roman"/>
        <family val="1"/>
        <charset val="204"/>
      </rPr>
      <t>25</t>
    </r>
  </si>
  <si>
    <r>
      <t>2.1.</t>
    </r>
    <r>
      <rPr>
        <sz val="10"/>
        <rFont val="Times New Roman"/>
        <family val="1"/>
        <charset val="204"/>
      </rPr>
      <t>25.1</t>
    </r>
  </si>
  <si>
    <r>
      <t>2.1.</t>
    </r>
    <r>
      <rPr>
        <sz val="10"/>
        <rFont val="Times New Roman"/>
        <family val="1"/>
        <charset val="204"/>
      </rPr>
      <t>25.2</t>
    </r>
  </si>
  <si>
    <r>
      <t>2.1.</t>
    </r>
    <r>
      <rPr>
        <sz val="10"/>
        <rFont val="Times New Roman"/>
        <family val="1"/>
        <charset val="204"/>
      </rPr>
      <t>25.3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</si>
  <si>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27</t>
    </r>
  </si>
  <si>
    <r>
      <rPr>
        <b/>
        <sz val="10"/>
        <rFont val="Times New Roman"/>
        <family val="1"/>
        <charset val="204"/>
      </rPr>
      <t>2.1.</t>
    </r>
    <r>
      <rPr>
        <sz val="10"/>
        <rFont val="Times New Roman"/>
        <family val="1"/>
        <charset val="204"/>
      </rPr>
      <t>19.5</t>
    </r>
  </si>
  <si>
    <t>(гр.6-9)</t>
  </si>
  <si>
    <t>(гр.6-12)</t>
  </si>
  <si>
    <t>(гр.6-15)</t>
  </si>
  <si>
    <t>(гр.6-18)</t>
  </si>
  <si>
    <t>Напрям</t>
  </si>
  <si>
    <t>Сума, тис.грн</t>
  </si>
  <si>
    <r>
      <rPr>
        <b/>
        <sz val="10"/>
        <rFont val="Times New Roman"/>
        <family val="1"/>
        <charset val="204"/>
      </rPr>
      <t>2.1</t>
    </r>
    <r>
      <rPr>
        <sz val="10"/>
        <rFont val="Times New Roman"/>
        <family val="1"/>
        <charset val="204"/>
      </rPr>
      <t>.11.4</t>
    </r>
  </si>
  <si>
    <r>
      <rPr>
        <b/>
        <sz val="10"/>
        <rFont val="Times New Roman"/>
        <family val="1"/>
        <charset val="204"/>
      </rPr>
      <t>2.1</t>
    </r>
    <r>
      <rPr>
        <sz val="10"/>
        <rFont val="Times New Roman"/>
        <family val="1"/>
        <charset val="204"/>
      </rPr>
      <t>.12.8</t>
    </r>
  </si>
  <si>
    <r>
      <rPr>
        <b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>.5</t>
    </r>
  </si>
  <si>
    <t>Обґрунтування інших видатків</t>
  </si>
  <si>
    <r>
      <t>2017 рік</t>
    </r>
    <r>
      <rPr>
        <sz val="10"/>
        <color theme="1"/>
        <rFont val="Times New Roman"/>
        <family val="1"/>
        <charset val="204"/>
      </rPr>
      <t xml:space="preserve"> (кошторис+зміни)</t>
    </r>
  </si>
  <si>
    <t>21)</t>
  </si>
  <si>
    <r>
      <rPr>
        <b/>
        <sz val="10"/>
        <color indexed="8"/>
        <rFont val="Times New Roman"/>
        <family val="1"/>
        <charset val="204"/>
      </rPr>
      <t>3.2.</t>
    </r>
    <r>
      <rPr>
        <sz val="10"/>
        <color indexed="8"/>
        <rFont val="Times New Roman"/>
        <family val="1"/>
        <charset val="204"/>
      </rPr>
      <t>3</t>
    </r>
  </si>
  <si>
    <r>
      <rPr>
        <b/>
        <sz val="10"/>
        <color indexed="8"/>
        <rFont val="Times New Roman"/>
        <family val="1"/>
        <charset val="204"/>
      </rPr>
      <t>3.2.</t>
    </r>
    <r>
      <rPr>
        <sz val="10"/>
        <color indexed="8"/>
        <rFont val="Times New Roman"/>
        <family val="1"/>
        <charset val="204"/>
      </rPr>
      <t>4</t>
    </r>
  </si>
  <si>
    <r>
      <rPr>
        <b/>
        <sz val="10"/>
        <color indexed="8"/>
        <rFont val="Times New Roman"/>
        <family val="1"/>
        <charset val="204"/>
      </rPr>
      <t>3.2.</t>
    </r>
    <r>
      <rPr>
        <sz val="10"/>
        <color indexed="8"/>
        <rFont val="Times New Roman"/>
        <family val="1"/>
        <charset val="204"/>
      </rPr>
      <t>5</t>
    </r>
  </si>
  <si>
    <r>
      <t xml:space="preserve">  - Державне обов'язкове особисте страхування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(лише для служби судової охорони - розшифрувати)</t>
    </r>
  </si>
  <si>
    <r>
      <t xml:space="preserve">  - Інші виплати населенню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(розшифрувати)</t>
    </r>
  </si>
  <si>
    <r>
      <t xml:space="preserve"> • Спецодяг, обмундирування</t>
    </r>
    <r>
      <rPr>
        <i/>
        <sz val="10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(лише для служби судової охорони - розшифрувати)</t>
    </r>
  </si>
  <si>
    <r>
      <t xml:space="preserve"> - Придбання засобів індивідуального захисту, наручників тощо </t>
    </r>
    <r>
      <rPr>
        <i/>
        <sz val="9"/>
        <rFont val="Times New Roman"/>
        <family val="1"/>
        <charset val="204"/>
      </rPr>
      <t>(лише для служби судової охорони - розшифрувати)</t>
    </r>
  </si>
  <si>
    <r>
      <t xml:space="preserve"> - Придбання боєприпасів та зброї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(лише для служби судової охорони - розшифрувати)</t>
    </r>
  </si>
  <si>
    <t>Підвищення кваліфікації працівників</t>
  </si>
  <si>
    <t>Кількість придбаних серверів</t>
  </si>
  <si>
    <t>Кількість придбаних персональних комп’ютерів</t>
  </si>
  <si>
    <t>Кількість справ та матеріалів, за якими сплачено судовий збір</t>
  </si>
  <si>
    <t>Середня кількість серверів на 1 установу</t>
  </si>
  <si>
    <t>Середня кількість персональних комп’ютерів на 1 установу</t>
  </si>
  <si>
    <t>Середня вартість підвищення кваліфікації 1-го працівника</t>
  </si>
  <si>
    <t>Середній розмір судового збору за подання 1-го позову</t>
  </si>
  <si>
    <t>Рівень забезпечення серверами</t>
  </si>
  <si>
    <t>станом на 01.01.2017</t>
  </si>
  <si>
    <t xml:space="preserve"> - Стипендіальний фонд без індексації</t>
  </si>
  <si>
    <t>Погашення кредиторської заборгованості, зареєстрованої в органах ДКСУ станом на початок року</t>
  </si>
  <si>
    <t>Контрольна</t>
  </si>
  <si>
    <t>сума</t>
  </si>
  <si>
    <t>Небаланс</t>
  </si>
  <si>
    <r>
      <t xml:space="preserve"> - Інші платежі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(розшифрувати)</t>
    </r>
  </si>
  <si>
    <r>
      <t xml:space="preserve">Оплата енергосервісу </t>
    </r>
    <r>
      <rPr>
        <i/>
        <sz val="9"/>
        <color theme="1"/>
        <rFont val="Times New Roman"/>
        <family val="1"/>
        <charset val="204"/>
      </rPr>
      <t>(розшифрувати)</t>
    </r>
  </si>
  <si>
    <r>
      <t xml:space="preserve"> - Інше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(розшифрувати)</t>
    </r>
  </si>
  <si>
    <r>
      <t xml:space="preserve"> - Інше </t>
    </r>
    <r>
      <rPr>
        <i/>
        <sz val="9"/>
        <rFont val="Times New Roman"/>
        <family val="1"/>
        <charset val="204"/>
      </rPr>
      <t>(розшифрувати)</t>
    </r>
  </si>
  <si>
    <r>
      <t xml:space="preserve">  - Державне обов’язкове особисте страхування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(лише для служби судової охорони - розшифрувати)</t>
    </r>
  </si>
  <si>
    <r>
      <t xml:space="preserve"> - Інші платежі</t>
    </r>
    <r>
      <rPr>
        <i/>
        <sz val="9"/>
        <rFont val="Times New Roman"/>
        <family val="1"/>
        <charset val="204"/>
      </rPr>
      <t xml:space="preserve"> (розшифрувати)</t>
    </r>
  </si>
  <si>
    <r>
      <t xml:space="preserve">  - Інші виплати населенню</t>
    </r>
    <r>
      <rPr>
        <i/>
        <sz val="9"/>
        <rFont val="Times New Roman"/>
        <family val="1"/>
        <charset val="204"/>
      </rPr>
      <t xml:space="preserve"> (розшифрувати)</t>
    </r>
  </si>
  <si>
    <r>
      <t xml:space="preserve"> - Інше</t>
    </r>
    <r>
      <rPr>
        <i/>
        <sz val="9"/>
        <rFont val="Times New Roman"/>
        <family val="1"/>
        <charset val="204"/>
      </rPr>
      <t xml:space="preserve"> (розшифрувати)</t>
    </r>
  </si>
  <si>
    <r>
      <t xml:space="preserve"> - Інше обладнання та предмети довгострокового користування</t>
    </r>
    <r>
      <rPr>
        <i/>
        <sz val="9"/>
        <rFont val="Times New Roman"/>
        <family val="1"/>
        <charset val="204"/>
      </rPr>
      <t xml:space="preserve"> (розшифрувати)</t>
    </r>
  </si>
  <si>
    <r>
      <t xml:space="preserve"> - Придбання засобів індивідуального захисту, наручників тощо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(лише для служби судової охорони - розшифрувати)</t>
    </r>
  </si>
  <si>
    <r>
      <t xml:space="preserve"> • Спецодяг, обмундирування</t>
    </r>
    <r>
      <rPr>
        <i/>
        <sz val="9"/>
        <rFont val="Times New Roman"/>
        <family val="1"/>
        <charset val="204"/>
      </rPr>
      <t xml:space="preserve"> (лише для служби судової охорони - розшифрувати)</t>
    </r>
  </si>
  <si>
    <r>
      <t xml:space="preserve"> - Інші предмети, матеріали, обладнання та інвентар </t>
    </r>
    <r>
      <rPr>
        <i/>
        <sz val="9"/>
        <rFont val="Times New Roman"/>
        <family val="1"/>
        <charset val="204"/>
      </rPr>
      <t>(розшифрувати)</t>
    </r>
  </si>
  <si>
    <r>
      <t xml:space="preserve"> - Оплата інших послуг </t>
    </r>
    <r>
      <rPr>
        <i/>
        <sz val="9"/>
        <rFont val="Times New Roman"/>
        <family val="1"/>
        <charset val="204"/>
      </rPr>
      <t>(розшифрувати)</t>
    </r>
  </si>
  <si>
    <r>
      <t xml:space="preserve"> - Придбання боєприпасів та зброї </t>
    </r>
    <r>
      <rPr>
        <i/>
        <sz val="9"/>
        <rFont val="Times New Roman"/>
        <family val="1"/>
        <charset val="204"/>
      </rPr>
      <t>(лише для служби судової охорони - розшифрувати)</t>
    </r>
  </si>
  <si>
    <t>Відповідальний</t>
  </si>
  <si>
    <t>підрозділ ЦА</t>
  </si>
  <si>
    <t>ДСА України*</t>
  </si>
  <si>
    <t>Відділ ПФЗСУ</t>
  </si>
  <si>
    <t>ПОГОДЖЕНО</t>
  </si>
  <si>
    <t>АРМ</t>
  </si>
  <si>
    <t>Відділ адміністрування рухомим майном</t>
  </si>
  <si>
    <t>АНМ</t>
  </si>
  <si>
    <t>Відділ адміністрування нерухомим майном</t>
  </si>
  <si>
    <t>ІТ</t>
  </si>
  <si>
    <t>Відділ інформатизації</t>
  </si>
  <si>
    <t>РКС</t>
  </si>
  <si>
    <t>Відділ по роботі з кадрами судів</t>
  </si>
  <si>
    <t>БМА</t>
  </si>
  <si>
    <t>Відділ бюджетного моніторингу та аналізу</t>
  </si>
  <si>
    <t>ООП</t>
  </si>
  <si>
    <t>Відділ організації оплати праці</t>
  </si>
  <si>
    <t>ПФЗСУ</t>
  </si>
  <si>
    <t>Відділ планування та фінансового забезпечення</t>
  </si>
  <si>
    <t>судів та установ ДСА України</t>
  </si>
  <si>
    <r>
      <rPr>
        <b/>
        <sz val="12"/>
        <color rgb="FF0070C0"/>
        <rFont val="Times New Roman"/>
        <family val="1"/>
        <charset val="204"/>
      </rPr>
      <t>Показники затрат</t>
    </r>
    <r>
      <rPr>
        <sz val="12"/>
        <color rgb="FF0070C0"/>
        <rFont val="Times New Roman"/>
        <family val="1"/>
        <charset val="204"/>
      </rPr>
      <t xml:space="preserve"> </t>
    </r>
    <r>
      <rPr>
        <sz val="11"/>
        <color rgb="FF0070C0"/>
        <rFont val="Times New Roman"/>
        <family val="1"/>
        <charset val="204"/>
      </rPr>
      <t>= на початок року відповідно до заданих параметрів</t>
    </r>
  </si>
  <si>
    <t>Відділ АНМ</t>
  </si>
  <si>
    <t>Відділ ІТ</t>
  </si>
  <si>
    <t>Відділ ООП</t>
  </si>
  <si>
    <t>Відділ АРМ</t>
  </si>
  <si>
    <t>Відділ ІТ, АРМ</t>
  </si>
  <si>
    <t>Відділ БМА</t>
  </si>
  <si>
    <t>Відділ ОЗСС</t>
  </si>
  <si>
    <t>Відділ РКС</t>
  </si>
  <si>
    <t>Відділ БМА, ПФЗСУ</t>
  </si>
  <si>
    <t>Відділ АРМ, АНМ, ІТ, БМА, ООП</t>
  </si>
  <si>
    <t>Відділ АНМ, ІТ</t>
  </si>
  <si>
    <t xml:space="preserve">ЗАТВЕРДЖУЮ  </t>
  </si>
  <si>
    <t>Заступник Голови ДСА України</t>
  </si>
  <si>
    <t>Л.В. Гізатуліна</t>
  </si>
  <si>
    <t>М.П.</t>
  </si>
  <si>
    <r>
      <rPr>
        <b/>
        <sz val="12.5"/>
        <rFont val="Times New Roman"/>
        <family val="1"/>
        <charset val="204"/>
      </rPr>
      <t>Додаток 2</t>
    </r>
    <r>
      <rPr>
        <sz val="12.5"/>
        <rFont val="Times New Roman"/>
        <family val="1"/>
        <charset val="204"/>
      </rPr>
      <t xml:space="preserve"> до листа Державної судової адміністрації України
від ___.__.2017 р. № 11-_____/17</t>
    </r>
  </si>
  <si>
    <r>
      <rPr>
        <b/>
        <sz val="12.5"/>
        <rFont val="Times New Roman"/>
        <family val="1"/>
        <charset val="204"/>
      </rPr>
      <t>Додаток 3</t>
    </r>
    <r>
      <rPr>
        <sz val="12.5"/>
        <rFont val="Times New Roman"/>
        <family val="1"/>
        <charset val="204"/>
      </rPr>
      <t xml:space="preserve"> до листа Державної судової
адміністрації України
від ___.__.2017 р. № 11-_____/17</t>
    </r>
  </si>
  <si>
    <r>
      <rPr>
        <b/>
        <sz val="12"/>
        <color rgb="FF0070C0"/>
        <rFont val="Times New Roman"/>
        <family val="1"/>
        <charset val="204"/>
      </rPr>
      <t>Показники затрат</t>
    </r>
    <r>
      <rPr>
        <b/>
        <sz val="11"/>
        <color rgb="FF0070C0"/>
        <rFont val="Times New Roman"/>
        <family val="1"/>
        <charset val="204"/>
      </rPr>
      <t/>
    </r>
  </si>
  <si>
    <t>(кошторис)</t>
  </si>
  <si>
    <t>у вкладенні</t>
  </si>
  <si>
    <t>в електронному вигляді</t>
  </si>
  <si>
    <t>Розрахунки(для друку)</t>
  </si>
  <si>
    <t>ЗвітІнд.Кошторис</t>
  </si>
  <si>
    <t>не пізніше, ніж через 10 днів після термінів, встановлених для подання фінансової звітності</t>
  </si>
  <si>
    <t xml:space="preserve">Заповнюється та подається до ДСА України на підставі показників затвердженого кошторису </t>
  </si>
  <si>
    <t>Подається до ДСА України на підставі заповненого Звіту</t>
  </si>
  <si>
    <t>в паперовому вигляді у 2-х екземплярах з підписами</t>
  </si>
  <si>
    <t>в паперовому вигляді в 1-му екземплярі з підписами</t>
  </si>
  <si>
    <t>"Звіт про виконання індивідуального кошторису та паспорта бюджетної програми"</t>
  </si>
  <si>
    <t>Звіт про виконання індивідуального кошторису та паспорта бюджетної програми</t>
  </si>
  <si>
    <t>"Розрахунки, які обґрунтовують показники видатків бюджету, що включаються до проекту кошторису та є невід'ємною частиною кошторису та паспорта бюджетної програми на 2017 рік"</t>
  </si>
  <si>
    <t>Розрахунки, які обґрунтовують показники видатків бюджету, що включаються до проекту кошторису та є невід'ємною частиною кошторису та паспорта бюджетної програми на 2017 рік</t>
  </si>
  <si>
    <t>1.1</t>
  </si>
  <si>
    <r>
      <rPr>
        <b/>
        <sz val="12"/>
        <color rgb="FF0070C0"/>
        <rFont val="Times New Roman"/>
        <family val="1"/>
        <charset val="204"/>
      </rPr>
      <t>Показники затрат</t>
    </r>
    <r>
      <rPr>
        <b/>
        <sz val="11"/>
        <color rgb="FF0070C0"/>
        <rFont val="Times New Roman"/>
        <family val="1"/>
        <charset val="204"/>
      </rPr>
      <t xml:space="preserve"> </t>
    </r>
    <r>
      <rPr>
        <sz val="11"/>
        <color rgb="FF0070C0"/>
        <rFont val="Times New Roman"/>
        <family val="1"/>
        <charset val="204"/>
      </rPr>
      <t>= кошторис на 2017 рік - заплановано придбати до кінця 2017 року відповідно до бюджетних асигнувань 2017 року; показник "кількість установ" = фактично працюючі установи, "чисельність" = чисельність, затверджена штатним розписом</t>
    </r>
  </si>
  <si>
    <r>
      <rPr>
        <b/>
        <sz val="12"/>
        <color rgb="FF0070C0"/>
        <rFont val="Times New Roman"/>
        <family val="1"/>
        <charset val="204"/>
      </rPr>
      <t>Показники затрат</t>
    </r>
    <r>
      <rPr>
        <b/>
        <sz val="11"/>
        <color rgb="FF0070C0"/>
        <rFont val="Times New Roman"/>
        <family val="1"/>
        <charset val="204"/>
      </rPr>
      <t xml:space="preserve"> на І-ІV квартали </t>
    </r>
    <r>
      <rPr>
        <sz val="11"/>
        <color rgb="FF0070C0"/>
        <rFont val="Times New Roman"/>
        <family val="1"/>
        <charset val="204"/>
      </rPr>
      <t xml:space="preserve">= касові видатки </t>
    </r>
    <r>
      <rPr>
        <u/>
        <sz val="11"/>
        <color rgb="FF0070C0"/>
        <rFont val="Times New Roman"/>
        <family val="1"/>
        <charset val="204"/>
      </rPr>
      <t>наростаючим підсумком</t>
    </r>
    <r>
      <rPr>
        <sz val="11"/>
        <color rgb="FF0070C0"/>
        <rFont val="Times New Roman"/>
        <family val="1"/>
        <charset val="204"/>
      </rPr>
      <t xml:space="preserve"> - фактично придбано за відповідний квартал 2017 року; показник "кількість установ" = фактично працюючі установи, "чисельність" = середньооблікова чисельність</t>
    </r>
  </si>
  <si>
    <t>Додаток 1</t>
  </si>
  <si>
    <t>Додаток 2</t>
  </si>
  <si>
    <t>Подається до ДСА України на підставі розподілених касових видатків</t>
  </si>
  <si>
    <r>
      <t xml:space="preserve">на початку року разом з кошторисом </t>
    </r>
    <r>
      <rPr>
        <i/>
        <sz val="10"/>
        <color theme="1"/>
        <rFont val="Times New Roman"/>
        <family val="1"/>
        <charset val="204"/>
      </rPr>
      <t>(протягом 30 календарних днів після затвердження розписів відповідних бюджетів)</t>
    </r>
  </si>
  <si>
    <r>
      <t xml:space="preserve">після заповнення касових видатків за 2017 рік </t>
    </r>
    <r>
      <rPr>
        <i/>
        <sz val="10"/>
        <color theme="1"/>
        <rFont val="Times New Roman"/>
        <family val="1"/>
        <charset val="204"/>
      </rPr>
      <t>(не пізніше, ніж через 25 днів після термінів, встановлених для подання фінансової звітності за 2017 рік)</t>
    </r>
  </si>
  <si>
    <t>до 20.01.2017</t>
  </si>
  <si>
    <t xml:space="preserve"> - Окремі видатки ЦА ДСА України:</t>
  </si>
  <si>
    <r>
      <t xml:space="preserve"> • Інші видатки </t>
    </r>
    <r>
      <rPr>
        <i/>
        <sz val="9"/>
        <rFont val="Times New Roman"/>
        <family val="1"/>
        <charset val="204"/>
      </rPr>
      <t>(розшифрувати)</t>
    </r>
  </si>
  <si>
    <t>Кількість осіб, стосовно яких призначено кваліфікаційне оцінювання</t>
  </si>
  <si>
    <t>Середня кількість осіб, які взяли участь у  кваліфікаційному оцінюванні в розрахунку на 1 працівника Комісії, задіяного в кваліфікаційному оцінюванні</t>
  </si>
  <si>
    <t>Частка осіб, що успішно пройшли кваліфікаційне оцінювання у загальній кількості осіб, що проходили оцінювання</t>
  </si>
  <si>
    <t>С.Р.Тагієв</t>
  </si>
  <si>
    <t>Н.С.Бондар</t>
  </si>
  <si>
    <t>Бондар Н.С. тел. (0462)676070</t>
  </si>
  <si>
    <t>пилесмок</t>
  </si>
  <si>
    <t>килимова доріжка</t>
  </si>
  <si>
    <t>іменні таблички</t>
  </si>
  <si>
    <t>покриття щетинисте</t>
  </si>
  <si>
    <t>стенд з охорони праці і техніки безпеки</t>
  </si>
  <si>
    <t>послуги автовишки</t>
  </si>
  <si>
    <t>сертифікація ключів</t>
  </si>
  <si>
    <t>технічне обслуговування кондиціонерів</t>
  </si>
  <si>
    <t>ремонт господарської та побутової техніки</t>
  </si>
  <si>
    <t>нотаріальні послуги</t>
  </si>
  <si>
    <t>ремонт ПК</t>
  </si>
  <si>
    <t>централізоване постачання гарячої води</t>
  </si>
  <si>
    <t>кондиціонери</t>
  </si>
  <si>
    <t>мийка високого тиску</t>
  </si>
  <si>
    <t>вішалки для одягу напольні</t>
  </si>
  <si>
    <t>Апеляційний суд Чернігівської області</t>
  </si>
  <si>
    <t>01 липня</t>
  </si>
  <si>
    <t>"19" липня 2017 року</t>
  </si>
</sst>
</file>

<file path=xl/styles.xml><?xml version="1.0" encoding="utf-8"?>
<styleSheet xmlns="http://schemas.openxmlformats.org/spreadsheetml/2006/main">
  <numFmts count="9">
    <numFmt numFmtId="164" formatCode="#,##0.0_ ;[Red]\-#,##0.0\ "/>
    <numFmt numFmtId="165" formatCode="#,##0_ ;[Red]\-#,##0\ "/>
    <numFmt numFmtId="166" formatCode="#,##0.00_ ;[Red]\-#,##0.00\ "/>
    <numFmt numFmtId="167" formatCode="0.0%"/>
    <numFmt numFmtId="168" formatCode="#,##0.0"/>
    <numFmt numFmtId="169" formatCode="#,##0.0_ ;[Red]\-#,##0.0,"/>
    <numFmt numFmtId="170" formatCode="#,##0.00_ ;[Red]\-#,##0.00,"/>
    <numFmt numFmtId="171" formatCode="#,##0_ ;[Red]\-#,##0,"/>
    <numFmt numFmtId="172" formatCode="#,##0.000_ ;[Red]\-#,##0.000\ "/>
  </numFmts>
  <fonts count="10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.5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color rgb="FF7030A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9"/>
      <color theme="9" tint="-0.499984740745262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color rgb="FF0070C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color rgb="FF00808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color rgb="FF008000"/>
      <name val="Times New Roman"/>
      <family val="1"/>
      <charset val="204"/>
    </font>
    <font>
      <b/>
      <sz val="10"/>
      <color rgb="FF008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9"/>
      <color indexed="81"/>
      <name val="Tahoma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8"/>
      <color rgb="FF00808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.5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i/>
      <sz val="10"/>
      <color rgb="FF0000FF"/>
      <name val="Times New Roman"/>
      <family val="1"/>
      <charset val="204"/>
    </font>
    <font>
      <sz val="6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"/>
      <name val="Arial Cyr"/>
      <charset val="204"/>
    </font>
    <font>
      <sz val="16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FF66"/>
        <bgColor indexed="64"/>
      </patternFill>
    </fill>
    <fill>
      <patternFill patternType="solid">
        <fgColor rgb="FFB7DEE8"/>
        <bgColor rgb="FFB7DEE8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1">
    <xf numFmtId="0" fontId="0" fillId="0" borderId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63" fillId="0" borderId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9" borderId="0" applyNumberFormat="0" applyBorder="0" applyAlignment="0" applyProtection="0"/>
    <xf numFmtId="0" fontId="64" fillId="17" borderId="91" applyNumberFormat="0" applyAlignment="0" applyProtection="0"/>
    <xf numFmtId="0" fontId="65" fillId="30" borderId="92" applyNumberFormat="0" applyAlignment="0" applyProtection="0"/>
    <xf numFmtId="0" fontId="66" fillId="30" borderId="91" applyNumberFormat="0" applyAlignment="0" applyProtection="0"/>
    <xf numFmtId="0" fontId="67" fillId="0" borderId="93" applyNumberFormat="0" applyFill="0" applyAlignment="0" applyProtection="0"/>
    <xf numFmtId="0" fontId="68" fillId="0" borderId="94" applyNumberFormat="0" applyFill="0" applyAlignment="0" applyProtection="0"/>
    <xf numFmtId="0" fontId="69" fillId="0" borderId="95" applyNumberFormat="0" applyFill="0" applyAlignment="0" applyProtection="0"/>
    <xf numFmtId="0" fontId="69" fillId="0" borderId="0" applyNumberFormat="0" applyFill="0" applyBorder="0" applyAlignment="0" applyProtection="0"/>
    <xf numFmtId="0" fontId="5" fillId="0" borderId="0"/>
    <xf numFmtId="0" fontId="70" fillId="0" borderId="96" applyNumberFormat="0" applyFill="0" applyAlignment="0" applyProtection="0"/>
    <xf numFmtId="0" fontId="71" fillId="31" borderId="97" applyNumberFormat="0" applyAlignment="0" applyProtection="0"/>
    <xf numFmtId="0" fontId="72" fillId="0" borderId="0" applyNumberFormat="0" applyFill="0" applyBorder="0" applyAlignment="0" applyProtection="0"/>
    <xf numFmtId="0" fontId="73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74" fillId="0" borderId="0"/>
    <xf numFmtId="0" fontId="75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13" borderId="0" applyNumberFormat="0" applyBorder="0" applyAlignment="0" applyProtection="0"/>
    <xf numFmtId="0" fontId="78" fillId="0" borderId="0" applyNumberFormat="0" applyFill="0" applyBorder="0" applyAlignment="0" applyProtection="0"/>
    <xf numFmtId="0" fontId="74" fillId="33" borderId="98" applyNumberFormat="0" applyFont="0" applyAlignment="0" applyProtection="0"/>
    <xf numFmtId="0" fontId="79" fillId="0" borderId="99" applyNumberFormat="0" applyFill="0" applyAlignment="0" applyProtection="0"/>
    <xf numFmtId="0" fontId="80" fillId="0" borderId="0"/>
    <xf numFmtId="0" fontId="81" fillId="0" borderId="0" applyNumberFormat="0" applyFill="0" applyBorder="0" applyAlignment="0" applyProtection="0"/>
    <xf numFmtId="0" fontId="82" fillId="14" borderId="0" applyNumberFormat="0" applyBorder="0" applyAlignment="0" applyProtection="0"/>
    <xf numFmtId="0" fontId="63" fillId="0" borderId="0"/>
    <xf numFmtId="0" fontId="103" fillId="0" borderId="0"/>
  </cellStyleXfs>
  <cellXfs count="230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Continuous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 wrapText="1"/>
    </xf>
    <xf numFmtId="0" fontId="12" fillId="2" borderId="0" xfId="0" applyFont="1" applyFill="1" applyAlignment="1" applyProtection="1">
      <alignment horizontal="centerContinuous" vertical="center" wrapText="1"/>
      <protection locked="0"/>
    </xf>
    <xf numFmtId="0" fontId="12" fillId="0" borderId="0" xfId="0" applyFont="1" applyFill="1" applyAlignment="1">
      <alignment horizontal="centerContinuous" vertical="center" wrapText="1"/>
    </xf>
    <xf numFmtId="164" fontId="13" fillId="2" borderId="1" xfId="0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Continuous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Continuous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7" fillId="3" borderId="22" xfId="0" applyFont="1" applyFill="1" applyBorder="1" applyAlignment="1">
      <alignment vertical="center"/>
    </xf>
    <xf numFmtId="0" fontId="20" fillId="4" borderId="24" xfId="0" applyFont="1" applyFill="1" applyBorder="1" applyAlignment="1">
      <alignment vertical="center"/>
    </xf>
    <xf numFmtId="0" fontId="17" fillId="3" borderId="24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8" fillId="5" borderId="13" xfId="0" applyFont="1" applyFill="1" applyBorder="1" applyAlignment="1">
      <alignment vertical="center"/>
    </xf>
    <xf numFmtId="0" fontId="17" fillId="0" borderId="34" xfId="0" applyFont="1" applyFill="1" applyBorder="1" applyAlignment="1">
      <alignment horizontal="center" vertical="center"/>
    </xf>
    <xf numFmtId="3" fontId="24" fillId="0" borderId="33" xfId="0" applyNumberFormat="1" applyFont="1" applyFill="1" applyBorder="1" applyAlignment="1" applyProtection="1">
      <alignment horizontal="center" vertical="center" wrapText="1"/>
    </xf>
    <xf numFmtId="0" fontId="13" fillId="0" borderId="35" xfId="0" applyFont="1" applyFill="1" applyBorder="1" applyAlignment="1">
      <alignment vertical="center" wrapText="1"/>
    </xf>
    <xf numFmtId="0" fontId="17" fillId="0" borderId="36" xfId="0" applyFont="1" applyBorder="1" applyAlignment="1">
      <alignment horizontal="center" vertical="center"/>
    </xf>
    <xf numFmtId="3" fontId="24" fillId="0" borderId="33" xfId="0" applyNumberFormat="1" applyFont="1" applyFill="1" applyBorder="1" applyAlignment="1" applyProtection="1">
      <alignment horizontal="center" vertical="center"/>
    </xf>
    <xf numFmtId="3" fontId="24" fillId="0" borderId="32" xfId="0" applyNumberFormat="1" applyFont="1" applyFill="1" applyBorder="1" applyAlignment="1" applyProtection="1">
      <alignment horizontal="center" vertical="center"/>
    </xf>
    <xf numFmtId="3" fontId="24" fillId="0" borderId="37" xfId="0" applyNumberFormat="1" applyFont="1" applyFill="1" applyBorder="1" applyAlignment="1" applyProtection="1">
      <alignment horizontal="center" vertical="center"/>
    </xf>
    <xf numFmtId="3" fontId="24" fillId="0" borderId="38" xfId="0" applyNumberFormat="1" applyFont="1" applyFill="1" applyBorder="1" applyAlignment="1" applyProtection="1">
      <alignment horizontal="center" vertical="center"/>
    </xf>
    <xf numFmtId="3" fontId="24" fillId="0" borderId="39" xfId="0" applyNumberFormat="1" applyFont="1" applyFill="1" applyBorder="1" applyAlignment="1" applyProtection="1">
      <alignment horizontal="center" vertical="center"/>
    </xf>
    <xf numFmtId="3" fontId="24" fillId="0" borderId="40" xfId="0" applyNumberFormat="1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3" fontId="24" fillId="0" borderId="37" xfId="0" applyNumberFormat="1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>
      <alignment vertical="center" wrapText="1"/>
    </xf>
    <xf numFmtId="0" fontId="17" fillId="0" borderId="43" xfId="0" applyFont="1" applyBorder="1" applyAlignment="1">
      <alignment horizontal="center" vertical="center"/>
    </xf>
    <xf numFmtId="3" fontId="24" fillId="0" borderId="14" xfId="0" applyNumberFormat="1" applyFont="1" applyFill="1" applyBorder="1" applyAlignment="1" applyProtection="1">
      <alignment horizontal="center" vertical="center"/>
    </xf>
    <xf numFmtId="3" fontId="24" fillId="0" borderId="13" xfId="0" applyNumberFormat="1" applyFont="1" applyFill="1" applyBorder="1" applyAlignment="1" applyProtection="1">
      <alignment horizontal="center" vertical="center"/>
    </xf>
    <xf numFmtId="0" fontId="8" fillId="5" borderId="39" xfId="0" applyFont="1" applyFill="1" applyBorder="1" applyAlignment="1">
      <alignment vertical="center"/>
    </xf>
    <xf numFmtId="3" fontId="24" fillId="5" borderId="40" xfId="0" applyNumberFormat="1" applyFont="1" applyFill="1" applyBorder="1" applyAlignment="1" applyProtection="1">
      <alignment horizontal="center" vertical="center" wrapText="1"/>
    </xf>
    <xf numFmtId="0" fontId="8" fillId="5" borderId="40" xfId="0" applyFont="1" applyFill="1" applyBorder="1" applyAlignment="1">
      <alignment horizontal="center" vertical="center"/>
    </xf>
    <xf numFmtId="0" fontId="17" fillId="0" borderId="42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/>
    </xf>
    <xf numFmtId="0" fontId="17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vertical="center"/>
    </xf>
    <xf numFmtId="3" fontId="24" fillId="0" borderId="46" xfId="0" applyNumberFormat="1" applyFont="1" applyFill="1" applyBorder="1" applyAlignment="1" applyProtection="1">
      <alignment horizontal="center" vertical="center" wrapText="1"/>
    </xf>
    <xf numFmtId="3" fontId="24" fillId="0" borderId="46" xfId="0" applyNumberFormat="1" applyFont="1" applyFill="1" applyBorder="1" applyAlignment="1" applyProtection="1">
      <alignment horizontal="center" vertical="center"/>
    </xf>
    <xf numFmtId="3" fontId="24" fillId="0" borderId="4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8" fillId="6" borderId="28" xfId="0" applyFont="1" applyFill="1" applyBorder="1" applyAlignment="1">
      <alignment vertical="center"/>
    </xf>
    <xf numFmtId="0" fontId="28" fillId="6" borderId="31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vertical="center"/>
    </xf>
    <xf numFmtId="0" fontId="27" fillId="6" borderId="31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3" fontId="24" fillId="0" borderId="4" xfId="0" applyNumberFormat="1" applyFont="1" applyFill="1" applyBorder="1" applyAlignment="1" applyProtection="1">
      <alignment horizontal="center" vertical="center" wrapText="1"/>
    </xf>
    <xf numFmtId="0" fontId="20" fillId="0" borderId="53" xfId="0" applyFont="1" applyFill="1" applyBorder="1" applyAlignment="1">
      <alignment vertical="center"/>
    </xf>
    <xf numFmtId="167" fontId="17" fillId="0" borderId="37" xfId="0" applyNumberFormat="1" applyFont="1" applyFill="1" applyBorder="1" applyAlignment="1">
      <alignment vertical="center"/>
    </xf>
    <xf numFmtId="0" fontId="27" fillId="0" borderId="4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49" fontId="21" fillId="0" borderId="45" xfId="0" applyNumberFormat="1" applyFont="1" applyFill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30" fillId="8" borderId="21" xfId="0" applyNumberFormat="1" applyFont="1" applyFill="1" applyBorder="1" applyAlignment="1">
      <alignment horizontal="center" vertical="center" wrapText="1"/>
    </xf>
    <xf numFmtId="49" fontId="30" fillId="9" borderId="21" xfId="0" applyNumberFormat="1" applyFont="1" applyFill="1" applyBorder="1" applyAlignment="1">
      <alignment horizontal="left" vertical="center" wrapText="1"/>
    </xf>
    <xf numFmtId="49" fontId="27" fillId="9" borderId="20" xfId="0" applyNumberFormat="1" applyFont="1" applyFill="1" applyBorder="1" applyAlignment="1">
      <alignment horizontal="center" vertical="center" wrapText="1"/>
    </xf>
    <xf numFmtId="49" fontId="18" fillId="9" borderId="9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49" fontId="30" fillId="9" borderId="11" xfId="0" applyNumberFormat="1" applyFont="1" applyFill="1" applyBorder="1" applyAlignment="1">
      <alignment horizontal="left" vertical="center" wrapText="1"/>
    </xf>
    <xf numFmtId="0" fontId="20" fillId="9" borderId="1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49" fontId="18" fillId="9" borderId="58" xfId="0" applyNumberFormat="1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vertical="center" wrapText="1"/>
    </xf>
    <xf numFmtId="49" fontId="27" fillId="9" borderId="31" xfId="0" applyNumberFormat="1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49" fontId="30" fillId="9" borderId="29" xfId="0" applyNumberFormat="1" applyFont="1" applyFill="1" applyBorder="1" applyAlignment="1">
      <alignment horizontal="left" vertical="center" wrapText="1"/>
    </xf>
    <xf numFmtId="0" fontId="20" fillId="9" borderId="31" xfId="0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49" fontId="26" fillId="0" borderId="41" xfId="0" applyNumberFormat="1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right" vertical="center" wrapText="1"/>
    </xf>
    <xf numFmtId="49" fontId="26" fillId="0" borderId="59" xfId="0" applyNumberFormat="1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right" vertical="center" wrapText="1"/>
    </xf>
    <xf numFmtId="0" fontId="36" fillId="0" borderId="0" xfId="0" applyFont="1" applyFill="1" applyAlignment="1">
      <alignment vertical="center"/>
    </xf>
    <xf numFmtId="49" fontId="13" fillId="0" borderId="34" xfId="0" applyNumberFormat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49" fontId="26" fillId="0" borderId="41" xfId="0" applyNumberFormat="1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/>
    </xf>
    <xf numFmtId="0" fontId="26" fillId="0" borderId="42" xfId="0" applyFont="1" applyBorder="1" applyAlignment="1">
      <alignment horizontal="right" vertical="center" wrapText="1"/>
    </xf>
    <xf numFmtId="0" fontId="26" fillId="0" borderId="43" xfId="0" applyFont="1" applyBorder="1" applyAlignment="1">
      <alignment horizontal="center" vertical="center"/>
    </xf>
    <xf numFmtId="49" fontId="26" fillId="0" borderId="59" xfId="0" applyNumberFormat="1" applyFont="1" applyBorder="1" applyAlignment="1">
      <alignment horizontal="center" vertical="center" wrapText="1"/>
    </xf>
    <xf numFmtId="0" fontId="26" fillId="0" borderId="62" xfId="0" applyFont="1" applyBorder="1" applyAlignment="1">
      <alignment horizontal="right" vertical="center" wrapText="1"/>
    </xf>
    <xf numFmtId="0" fontId="26" fillId="0" borderId="60" xfId="0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3" fillId="0" borderId="64" xfId="0" applyNumberFormat="1" applyFont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7" xfId="0" applyFont="1" applyBorder="1" applyAlignment="1">
      <alignment vertical="center" wrapText="1"/>
    </xf>
    <xf numFmtId="0" fontId="13" fillId="0" borderId="65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vertical="center" wrapText="1"/>
    </xf>
    <xf numFmtId="0" fontId="25" fillId="0" borderId="37" xfId="0" applyFont="1" applyBorder="1" applyAlignment="1">
      <alignment horizontal="center" vertical="center"/>
    </xf>
    <xf numFmtId="49" fontId="13" fillId="0" borderId="35" xfId="0" applyNumberFormat="1" applyFont="1" applyFill="1" applyBorder="1" applyAlignment="1">
      <alignment vertical="center" wrapText="1"/>
    </xf>
    <xf numFmtId="49" fontId="26" fillId="0" borderId="42" xfId="1" applyNumberFormat="1" applyFont="1" applyFill="1" applyBorder="1" applyAlignment="1" applyProtection="1">
      <alignment horizontal="right" vertical="center" wrapText="1"/>
    </xf>
    <xf numFmtId="49" fontId="26" fillId="0" borderId="62" xfId="1" applyNumberFormat="1" applyFont="1" applyFill="1" applyBorder="1" applyAlignment="1" applyProtection="1">
      <alignment horizontal="right" vertical="center" wrapText="1"/>
    </xf>
    <xf numFmtId="49" fontId="13" fillId="0" borderId="64" xfId="0" applyNumberFormat="1" applyFont="1" applyFill="1" applyBorder="1" applyAlignment="1">
      <alignment horizontal="center" vertical="center" wrapText="1"/>
    </xf>
    <xf numFmtId="49" fontId="13" fillId="0" borderId="67" xfId="0" applyNumberFormat="1" applyFont="1" applyFill="1" applyBorder="1" applyAlignment="1">
      <alignment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49" fontId="13" fillId="0" borderId="42" xfId="1" applyNumberFormat="1" applyFont="1" applyFill="1" applyBorder="1" applyAlignment="1" applyProtection="1">
      <alignment horizontal="left" vertical="center" wrapText="1" indent="2"/>
    </xf>
    <xf numFmtId="0" fontId="37" fillId="0" borderId="0" xfId="0" applyFont="1" applyAlignment="1">
      <alignment vertical="center"/>
    </xf>
    <xf numFmtId="49" fontId="37" fillId="0" borderId="41" xfId="0" applyNumberFormat="1" applyFont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/>
    </xf>
    <xf numFmtId="49" fontId="26" fillId="0" borderId="47" xfId="1" applyNumberFormat="1" applyFont="1" applyFill="1" applyBorder="1" applyAlignment="1" applyProtection="1">
      <alignment horizontal="right" vertical="center" wrapText="1"/>
    </xf>
    <xf numFmtId="0" fontId="26" fillId="0" borderId="48" xfId="0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 wrapText="1"/>
    </xf>
    <xf numFmtId="49" fontId="13" fillId="0" borderId="37" xfId="1" applyNumberFormat="1" applyFont="1" applyFill="1" applyBorder="1" applyAlignment="1" applyProtection="1">
      <alignment horizontal="left" vertical="center" wrapText="1" indent="2"/>
    </xf>
    <xf numFmtId="49" fontId="26" fillId="0" borderId="37" xfId="1" applyNumberFormat="1" applyFont="1" applyFill="1" applyBorder="1" applyAlignment="1" applyProtection="1">
      <alignment horizontal="right" vertical="center" wrapText="1"/>
    </xf>
    <xf numFmtId="49" fontId="13" fillId="0" borderId="33" xfId="1" applyNumberFormat="1" applyFont="1" applyFill="1" applyBorder="1" applyAlignment="1" applyProtection="1">
      <alignment horizontal="left" vertical="center" wrapText="1" indent="2"/>
    </xf>
    <xf numFmtId="49" fontId="37" fillId="0" borderId="41" xfId="0" applyNumberFormat="1" applyFont="1" applyFill="1" applyBorder="1" applyAlignment="1">
      <alignment horizontal="center" vertical="center" wrapText="1"/>
    </xf>
    <xf numFmtId="49" fontId="37" fillId="0" borderId="59" xfId="0" applyNumberFormat="1" applyFont="1" applyFill="1" applyBorder="1" applyAlignment="1">
      <alignment horizontal="center" vertical="center" wrapText="1"/>
    </xf>
    <xf numFmtId="0" fontId="37" fillId="0" borderId="60" xfId="0" applyFont="1" applyFill="1" applyBorder="1" applyAlignment="1">
      <alignment horizontal="center" vertical="center"/>
    </xf>
    <xf numFmtId="49" fontId="37" fillId="0" borderId="59" xfId="0" applyNumberFormat="1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/>
    </xf>
    <xf numFmtId="0" fontId="13" fillId="0" borderId="67" xfId="0" applyFont="1" applyFill="1" applyBorder="1" applyAlignment="1">
      <alignment vertical="center" wrapText="1"/>
    </xf>
    <xf numFmtId="0" fontId="13" fillId="0" borderId="37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41" xfId="0" applyNumberFormat="1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/>
    </xf>
    <xf numFmtId="49" fontId="39" fillId="0" borderId="59" xfId="0" applyNumberFormat="1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/>
    </xf>
    <xf numFmtId="49" fontId="13" fillId="0" borderId="69" xfId="1" applyNumberFormat="1" applyFont="1" applyFill="1" applyBorder="1" applyAlignment="1" applyProtection="1">
      <alignment horizontal="left" vertical="center" wrapText="1" indent="2"/>
    </xf>
    <xf numFmtId="49" fontId="13" fillId="0" borderId="35" xfId="1" applyNumberFormat="1" applyFont="1" applyFill="1" applyBorder="1" applyAlignment="1" applyProtection="1">
      <alignment horizontal="left" vertical="center" wrapText="1" indent="2"/>
    </xf>
    <xf numFmtId="49" fontId="29" fillId="0" borderId="64" xfId="0" applyNumberFormat="1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 wrapText="1"/>
    </xf>
    <xf numFmtId="0" fontId="13" fillId="0" borderId="72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vertical="center" wrapText="1"/>
    </xf>
    <xf numFmtId="0" fontId="13" fillId="0" borderId="71" xfId="0" applyFont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center" vertical="center" wrapText="1"/>
    </xf>
    <xf numFmtId="49" fontId="13" fillId="0" borderId="47" xfId="1" applyNumberFormat="1" applyFont="1" applyFill="1" applyBorder="1" applyAlignment="1" applyProtection="1">
      <alignment horizontal="left" vertical="center" wrapText="1" indent="2"/>
    </xf>
    <xf numFmtId="0" fontId="13" fillId="0" borderId="75" xfId="0" applyFont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49" fontId="13" fillId="0" borderId="67" xfId="1" applyNumberFormat="1" applyFont="1" applyFill="1" applyBorder="1" applyAlignment="1" applyProtection="1">
      <alignment horizontal="left" vertical="center" wrapText="1" indent="2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8" fillId="9" borderId="31" xfId="0" applyFont="1" applyFill="1" applyBorder="1" applyAlignment="1">
      <alignment horizontal="center" vertical="center" wrapText="1"/>
    </xf>
    <xf numFmtId="0" fontId="18" fillId="9" borderId="80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49" fontId="13" fillId="0" borderId="70" xfId="0" applyNumberFormat="1" applyFont="1" applyBorder="1" applyAlignment="1">
      <alignment horizontal="center" vertical="center" wrapText="1"/>
    </xf>
    <xf numFmtId="0" fontId="13" fillId="0" borderId="73" xfId="0" applyFont="1" applyBorder="1" applyAlignment="1">
      <alignment vertical="center" wrapText="1"/>
    </xf>
    <xf numFmtId="0" fontId="17" fillId="0" borderId="71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26" fillId="0" borderId="43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49" fontId="25" fillId="0" borderId="41" xfId="0" applyNumberFormat="1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right" vertical="center" wrapText="1"/>
    </xf>
    <xf numFmtId="49" fontId="25" fillId="0" borderId="64" xfId="0" applyNumberFormat="1" applyFont="1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right" vertical="center" wrapText="1"/>
    </xf>
    <xf numFmtId="49" fontId="27" fillId="0" borderId="64" xfId="0" applyNumberFormat="1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left" vertical="center" wrapText="1" indent="6"/>
    </xf>
    <xf numFmtId="0" fontId="25" fillId="0" borderId="43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49" fontId="43" fillId="0" borderId="41" xfId="0" applyNumberFormat="1" applyFont="1" applyFill="1" applyBorder="1" applyAlignment="1">
      <alignment horizontal="center" vertical="center" wrapText="1"/>
    </xf>
    <xf numFmtId="0" fontId="43" fillId="0" borderId="43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right" vertical="center" wrapText="1"/>
    </xf>
    <xf numFmtId="0" fontId="44" fillId="0" borderId="43" xfId="0" applyFont="1" applyFill="1" applyBorder="1" applyAlignment="1">
      <alignment horizontal="center" vertical="center"/>
    </xf>
    <xf numFmtId="49" fontId="29" fillId="0" borderId="34" xfId="0" applyNumberFormat="1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vertical="center" wrapText="1"/>
    </xf>
    <xf numFmtId="49" fontId="26" fillId="0" borderId="45" xfId="0" applyNumberFormat="1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horizontal="center" vertical="center" wrapText="1"/>
    </xf>
    <xf numFmtId="49" fontId="27" fillId="0" borderId="70" xfId="0" applyNumberFormat="1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vertical="center" wrapText="1"/>
    </xf>
    <xf numFmtId="0" fontId="17" fillId="0" borderId="71" xfId="0" applyFont="1" applyFill="1" applyBorder="1" applyAlignment="1">
      <alignment horizontal="center" vertical="center"/>
    </xf>
    <xf numFmtId="49" fontId="13" fillId="0" borderId="70" xfId="0" applyNumberFormat="1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/>
    </xf>
    <xf numFmtId="49" fontId="13" fillId="0" borderId="74" xfId="0" applyNumberFormat="1" applyFont="1" applyFill="1" applyBorder="1" applyAlignment="1">
      <alignment horizontal="center" vertical="center" wrapText="1"/>
    </xf>
    <xf numFmtId="0" fontId="13" fillId="0" borderId="75" xfId="0" applyFont="1" applyFill="1" applyBorder="1" applyAlignment="1">
      <alignment horizontal="center" vertical="center"/>
    </xf>
    <xf numFmtId="49" fontId="13" fillId="0" borderId="59" xfId="0" applyNumberFormat="1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right" vertical="center" wrapText="1"/>
    </xf>
    <xf numFmtId="49" fontId="29" fillId="0" borderId="34" xfId="0" applyNumberFormat="1" applyFont="1" applyBorder="1" applyAlignment="1">
      <alignment horizontal="center" vertical="center" wrapText="1"/>
    </xf>
    <xf numFmtId="49" fontId="41" fillId="0" borderId="41" xfId="0" applyNumberFormat="1" applyFont="1" applyBorder="1" applyAlignment="1">
      <alignment horizontal="center" vertical="center" wrapText="1"/>
    </xf>
    <xf numFmtId="0" fontId="41" fillId="0" borderId="43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/>
    </xf>
    <xf numFmtId="49" fontId="41" fillId="0" borderId="59" xfId="0" applyNumberFormat="1" applyFont="1" applyBorder="1" applyAlignment="1">
      <alignment horizontal="center" vertical="center" wrapText="1"/>
    </xf>
    <xf numFmtId="0" fontId="41" fillId="0" borderId="6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 wrapText="1"/>
    </xf>
    <xf numFmtId="0" fontId="13" fillId="0" borderId="72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8" fillId="9" borderId="31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41" fillId="0" borderId="42" xfId="0" applyFont="1" applyBorder="1" applyAlignment="1">
      <alignment horizontal="right" vertical="center" wrapText="1"/>
    </xf>
    <xf numFmtId="0" fontId="41" fillId="0" borderId="60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41" fillId="0" borderId="62" xfId="0" applyFont="1" applyBorder="1" applyAlignment="1">
      <alignment horizontal="right" vertical="center" wrapText="1"/>
    </xf>
    <xf numFmtId="0" fontId="21" fillId="0" borderId="61" xfId="0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 wrapText="1"/>
    </xf>
    <xf numFmtId="0" fontId="17" fillId="0" borderId="67" xfId="0" applyFont="1" applyFill="1" applyBorder="1" applyAlignment="1">
      <alignment vertical="center" wrapText="1"/>
    </xf>
    <xf numFmtId="49" fontId="17" fillId="0" borderId="8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8" xfId="0" applyFont="1" applyBorder="1" applyAlignment="1">
      <alignment vertical="center" wrapText="1"/>
    </xf>
    <xf numFmtId="49" fontId="18" fillId="9" borderId="19" xfId="0" applyNumberFormat="1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8" fillId="9" borderId="80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9" fontId="18" fillId="8" borderId="58" xfId="0" applyNumberFormat="1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49" fontId="41" fillId="0" borderId="41" xfId="0" applyNumberFormat="1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vertical="center"/>
    </xf>
    <xf numFmtId="49" fontId="41" fillId="0" borderId="64" xfId="0" applyNumberFormat="1" applyFont="1" applyFill="1" applyBorder="1" applyAlignment="1">
      <alignment horizontal="center" vertical="center" wrapText="1"/>
    </xf>
    <xf numFmtId="0" fontId="41" fillId="0" borderId="65" xfId="0" applyFont="1" applyFill="1" applyBorder="1" applyAlignment="1">
      <alignment horizontal="center" vertical="center"/>
    </xf>
    <xf numFmtId="0" fontId="41" fillId="0" borderId="66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right" vertical="center" wrapText="1"/>
    </xf>
    <xf numFmtId="0" fontId="41" fillId="0" borderId="65" xfId="0" applyFont="1" applyBorder="1" applyAlignment="1">
      <alignment horizontal="center" vertical="center"/>
    </xf>
    <xf numFmtId="49" fontId="17" fillId="0" borderId="77" xfId="0" applyNumberFormat="1" applyFont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/>
    </xf>
    <xf numFmtId="0" fontId="17" fillId="0" borderId="72" xfId="0" applyFont="1" applyBorder="1" applyAlignment="1">
      <alignment vertical="center"/>
    </xf>
    <xf numFmtId="49" fontId="18" fillId="8" borderId="19" xfId="0" applyNumberFormat="1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/>
    </xf>
    <xf numFmtId="0" fontId="18" fillId="9" borderId="29" xfId="0" applyFont="1" applyFill="1" applyBorder="1" applyAlignment="1">
      <alignment horizontal="center" vertical="center"/>
    </xf>
    <xf numFmtId="49" fontId="20" fillId="0" borderId="64" xfId="0" applyNumberFormat="1" applyFont="1" applyBorder="1" applyAlignment="1">
      <alignment horizontal="center" vertical="center" wrapText="1"/>
    </xf>
    <xf numFmtId="49" fontId="20" fillId="0" borderId="59" xfId="0" applyNumberFormat="1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7" fillId="0" borderId="62" xfId="0" applyFont="1" applyFill="1" applyBorder="1" applyAlignment="1">
      <alignment vertical="center" wrapText="1"/>
    </xf>
    <xf numFmtId="49" fontId="29" fillId="0" borderId="70" xfId="0" applyNumberFormat="1" applyFont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 vertical="center" wrapText="1"/>
    </xf>
    <xf numFmtId="49" fontId="18" fillId="8" borderId="9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left" vertical="center" wrapText="1" indent="2"/>
    </xf>
    <xf numFmtId="0" fontId="37" fillId="0" borderId="43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 wrapText="1" indent="2"/>
    </xf>
    <xf numFmtId="0" fontId="13" fillId="0" borderId="42" xfId="0" applyFont="1" applyFill="1" applyBorder="1" applyAlignment="1">
      <alignment horizontal="left" vertical="center" wrapText="1" indent="2"/>
    </xf>
    <xf numFmtId="49" fontId="25" fillId="0" borderId="41" xfId="0" applyNumberFormat="1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left" vertical="center" wrapText="1" indent="6"/>
    </xf>
    <xf numFmtId="0" fontId="25" fillId="0" borderId="43" xfId="0" applyFont="1" applyBorder="1" applyAlignment="1">
      <alignment horizontal="center" vertical="center"/>
    </xf>
    <xf numFmtId="49" fontId="43" fillId="0" borderId="41" xfId="0" applyNumberFormat="1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right" vertical="center" wrapText="1"/>
    </xf>
    <xf numFmtId="0" fontId="44" fillId="0" borderId="43" xfId="0" applyFont="1" applyBorder="1" applyAlignment="1">
      <alignment horizontal="center" vertical="center"/>
    </xf>
    <xf numFmtId="0" fontId="44" fillId="0" borderId="47" xfId="0" applyFont="1" applyFill="1" applyBorder="1" applyAlignment="1">
      <alignment horizontal="right" vertical="center" wrapText="1"/>
    </xf>
    <xf numFmtId="0" fontId="44" fillId="0" borderId="48" xfId="0" applyFont="1" applyBorder="1" applyAlignment="1">
      <alignment horizontal="center" vertical="center"/>
    </xf>
    <xf numFmtId="0" fontId="13" fillId="0" borderId="37" xfId="0" applyFont="1" applyFill="1" applyBorder="1" applyAlignment="1">
      <alignment horizontal="left" vertical="center" wrapText="1" indent="2"/>
    </xf>
    <xf numFmtId="0" fontId="37" fillId="0" borderId="43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 indent="2"/>
    </xf>
    <xf numFmtId="0" fontId="37" fillId="0" borderId="60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49" fontId="49" fillId="0" borderId="41" xfId="0" applyNumberFormat="1" applyFont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49" fontId="49" fillId="0" borderId="59" xfId="0" applyNumberFormat="1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49" fontId="27" fillId="0" borderId="74" xfId="0" applyNumberFormat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49" fontId="39" fillId="0" borderId="41" xfId="0" applyNumberFormat="1" applyFont="1" applyFill="1" applyBorder="1" applyAlignment="1">
      <alignment horizontal="center" vertical="center" wrapText="1"/>
    </xf>
    <xf numFmtId="0" fontId="39" fillId="0" borderId="43" xfId="0" applyFont="1" applyFill="1" applyBorder="1" applyAlignment="1">
      <alignment horizontal="center" vertical="center" wrapText="1"/>
    </xf>
    <xf numFmtId="49" fontId="13" fillId="0" borderId="77" xfId="0" applyNumberFormat="1" applyFont="1" applyBorder="1" applyAlignment="1">
      <alignment horizontal="center" vertical="center" wrapText="1"/>
    </xf>
    <xf numFmtId="49" fontId="13" fillId="0" borderId="86" xfId="1" applyNumberFormat="1" applyFont="1" applyFill="1" applyBorder="1" applyAlignment="1" applyProtection="1">
      <alignment horizontal="left" vertical="center" wrapText="1" indent="2"/>
    </xf>
    <xf numFmtId="0" fontId="13" fillId="0" borderId="11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 indent="2"/>
    </xf>
    <xf numFmtId="0" fontId="13" fillId="0" borderId="11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/>
    </xf>
    <xf numFmtId="49" fontId="17" fillId="0" borderId="64" xfId="0" applyNumberFormat="1" applyFont="1" applyFill="1" applyBorder="1" applyAlignment="1">
      <alignment horizontal="center" vertical="center" wrapText="1"/>
    </xf>
    <xf numFmtId="49" fontId="13" fillId="0" borderId="69" xfId="0" applyNumberFormat="1" applyFont="1" applyBorder="1" applyAlignment="1">
      <alignment horizontal="left" vertical="center" wrapText="1" indent="2"/>
    </xf>
    <xf numFmtId="49" fontId="13" fillId="0" borderId="35" xfId="0" applyNumberFormat="1" applyFont="1" applyFill="1" applyBorder="1" applyAlignment="1">
      <alignment horizontal="left" vertical="center" wrapText="1" indent="2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24" fillId="0" borderId="29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vertical="center"/>
    </xf>
    <xf numFmtId="49" fontId="45" fillId="0" borderId="11" xfId="0" applyNumberFormat="1" applyFont="1" applyFill="1" applyBorder="1" applyAlignment="1">
      <alignment vertical="center" textRotation="90" wrapText="1"/>
    </xf>
    <xf numFmtId="0" fontId="3" fillId="0" borderId="11" xfId="0" applyFont="1" applyBorder="1" applyAlignment="1">
      <alignment vertical="center"/>
    </xf>
    <xf numFmtId="49" fontId="40" fillId="0" borderId="11" xfId="0" applyNumberFormat="1" applyFont="1" applyFill="1" applyBorder="1" applyAlignment="1">
      <alignment horizontal="left" vertical="center" wrapText="1"/>
    </xf>
    <xf numFmtId="49" fontId="45" fillId="0" borderId="10" xfId="0" applyNumberFormat="1" applyFont="1" applyFill="1" applyBorder="1" applyAlignment="1">
      <alignment horizontal="center" vertical="center" wrapText="1"/>
    </xf>
    <xf numFmtId="168" fontId="45" fillId="0" borderId="9" xfId="0" applyNumberFormat="1" applyFont="1" applyFill="1" applyBorder="1" applyAlignment="1" applyProtection="1">
      <alignment horizontal="right" vertical="center" wrapText="1"/>
    </xf>
    <xf numFmtId="3" fontId="40" fillId="0" borderId="11" xfId="0" applyNumberFormat="1" applyFont="1" applyFill="1" applyBorder="1" applyAlignment="1" applyProtection="1">
      <alignment horizontal="center" vertical="center" wrapText="1"/>
    </xf>
    <xf numFmtId="168" fontId="44" fillId="0" borderId="17" xfId="0" applyNumberFormat="1" applyFont="1" applyFill="1" applyBorder="1" applyAlignment="1" applyProtection="1">
      <alignment horizontal="right" vertical="center" wrapText="1"/>
      <protection locked="0"/>
    </xf>
    <xf numFmtId="168" fontId="50" fillId="2" borderId="2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4" xfId="0" applyFont="1" applyBorder="1" applyAlignment="1">
      <alignment vertical="center"/>
    </xf>
    <xf numFmtId="49" fontId="45" fillId="0" borderId="33" xfId="0" applyNumberFormat="1" applyFont="1" applyFill="1" applyBorder="1" applyAlignment="1">
      <alignment vertical="center" textRotation="90" wrapText="1"/>
    </xf>
    <xf numFmtId="0" fontId="3" fillId="0" borderId="33" xfId="0" applyFont="1" applyBorder="1" applyAlignment="1">
      <alignment vertical="center"/>
    </xf>
    <xf numFmtId="49" fontId="40" fillId="0" borderId="33" xfId="0" applyNumberFormat="1" applyFont="1" applyFill="1" applyBorder="1" applyAlignment="1">
      <alignment horizontal="left" vertical="center" wrapText="1"/>
    </xf>
    <xf numFmtId="49" fontId="45" fillId="0" borderId="36" xfId="0" applyNumberFormat="1" applyFont="1" applyFill="1" applyBorder="1" applyAlignment="1">
      <alignment horizontal="center" vertical="center" wrapText="1"/>
    </xf>
    <xf numFmtId="168" fontId="45" fillId="0" borderId="34" xfId="0" applyNumberFormat="1" applyFont="1" applyFill="1" applyBorder="1" applyAlignment="1" applyProtection="1">
      <alignment horizontal="right" vertical="center" wrapText="1"/>
    </xf>
    <xf numFmtId="3" fontId="40" fillId="0" borderId="33" xfId="0" applyNumberFormat="1" applyFont="1" applyFill="1" applyBorder="1" applyAlignment="1" applyProtection="1">
      <alignment horizontal="center" vertical="center" wrapText="1"/>
    </xf>
    <xf numFmtId="168" fontId="44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49" fontId="26" fillId="0" borderId="37" xfId="0" applyNumberFormat="1" applyFont="1" applyFill="1" applyBorder="1" applyAlignment="1" applyProtection="1">
      <alignment horizontal="right" vertical="center" wrapText="1"/>
    </xf>
    <xf numFmtId="49" fontId="26" fillId="11" borderId="43" xfId="0" applyNumberFormat="1" applyFont="1" applyFill="1" applyBorder="1" applyAlignment="1">
      <alignment horizontal="center" vertical="center" wrapText="1"/>
    </xf>
    <xf numFmtId="168" fontId="35" fillId="0" borderId="41" xfId="0" applyNumberFormat="1" applyFont="1" applyFill="1" applyBorder="1" applyAlignment="1" applyProtection="1">
      <alignment horizontal="right" vertical="center" wrapText="1"/>
    </xf>
    <xf numFmtId="168" fontId="26" fillId="2" borderId="3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1" xfId="0" applyFont="1" applyFill="1" applyBorder="1" applyAlignment="1">
      <alignment horizontal="center" vertical="center"/>
    </xf>
    <xf numFmtId="49" fontId="51" fillId="0" borderId="37" xfId="0" applyNumberFormat="1" applyFont="1" applyFill="1" applyBorder="1" applyAlignment="1">
      <alignment vertical="center" textRotation="90" wrapText="1"/>
    </xf>
    <xf numFmtId="0" fontId="8" fillId="0" borderId="37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49" fontId="51" fillId="0" borderId="46" xfId="0" applyNumberFormat="1" applyFont="1" applyFill="1" applyBorder="1" applyAlignment="1">
      <alignment vertical="center" textRotation="90" wrapText="1"/>
    </xf>
    <xf numFmtId="0" fontId="8" fillId="0" borderId="46" xfId="0" applyFont="1" applyFill="1" applyBorder="1" applyAlignment="1">
      <alignment vertical="center"/>
    </xf>
    <xf numFmtId="0" fontId="26" fillId="0" borderId="46" xfId="0" applyNumberFormat="1" applyFont="1" applyFill="1" applyBorder="1" applyAlignment="1" applyProtection="1">
      <alignment horizontal="right" vertical="center" wrapText="1"/>
    </xf>
    <xf numFmtId="49" fontId="26" fillId="11" borderId="48" xfId="0" applyNumberFormat="1" applyFont="1" applyFill="1" applyBorder="1" applyAlignment="1">
      <alignment horizontal="center" vertical="center" wrapText="1"/>
    </xf>
    <xf numFmtId="49" fontId="26" fillId="0" borderId="46" xfId="0" applyNumberFormat="1" applyFont="1" applyFill="1" applyBorder="1" applyAlignment="1" applyProtection="1">
      <alignment horizontal="right" vertical="center" wrapText="1"/>
    </xf>
    <xf numFmtId="168" fontId="35" fillId="0" borderId="45" xfId="0" applyNumberFormat="1" applyFont="1" applyFill="1" applyBorder="1" applyAlignment="1" applyProtection="1">
      <alignment horizontal="right" vertical="center" wrapText="1"/>
    </xf>
    <xf numFmtId="168" fontId="26" fillId="2" borderId="49" xfId="0" applyNumberFormat="1" applyFont="1" applyFill="1" applyBorder="1" applyAlignment="1" applyProtection="1">
      <alignment horizontal="right" vertical="center" wrapText="1"/>
      <protection locked="0"/>
    </xf>
    <xf numFmtId="0" fontId="40" fillId="0" borderId="41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49" fontId="13" fillId="0" borderId="33" xfId="0" applyNumberFormat="1" applyFont="1" applyFill="1" applyBorder="1" applyAlignment="1" applyProtection="1">
      <alignment horizontal="center" vertical="center" wrapText="1"/>
    </xf>
    <xf numFmtId="0" fontId="8" fillId="0" borderId="33" xfId="0" applyFont="1" applyBorder="1" applyAlignment="1">
      <alignment vertical="center"/>
    </xf>
    <xf numFmtId="49" fontId="13" fillId="0" borderId="33" xfId="0" applyNumberFormat="1" applyFont="1" applyFill="1" applyBorder="1" applyAlignment="1" applyProtection="1">
      <alignment horizontal="left" vertical="center" wrapText="1"/>
    </xf>
    <xf numFmtId="49" fontId="13" fillId="11" borderId="36" xfId="0" applyNumberFormat="1" applyFont="1" applyFill="1" applyBorder="1" applyAlignment="1">
      <alignment horizontal="center" vertical="center" wrapText="1"/>
    </xf>
    <xf numFmtId="168" fontId="27" fillId="0" borderId="34" xfId="0" applyNumberFormat="1" applyFont="1" applyFill="1" applyBorder="1" applyAlignment="1" applyProtection="1">
      <alignment horizontal="right" vertical="center" wrapText="1"/>
    </xf>
    <xf numFmtId="168" fontId="50" fillId="2" borderId="3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1" xfId="0" applyFont="1" applyFill="1" applyBorder="1" applyAlignment="1">
      <alignment vertical="center"/>
    </xf>
    <xf numFmtId="49" fontId="13" fillId="0" borderId="37" xfId="0" applyNumberFormat="1" applyFont="1" applyFill="1" applyBorder="1" applyAlignment="1" applyProtection="1">
      <alignment horizontal="center" vertical="center" wrapText="1"/>
    </xf>
    <xf numFmtId="49" fontId="13" fillId="0" borderId="37" xfId="0" applyNumberFormat="1" applyFont="1" applyFill="1" applyBorder="1" applyAlignment="1" applyProtection="1">
      <alignment horizontal="left" vertical="center" wrapText="1"/>
    </xf>
    <xf numFmtId="49" fontId="13" fillId="11" borderId="43" xfId="0" applyNumberFormat="1" applyFont="1" applyFill="1" applyBorder="1" applyAlignment="1">
      <alignment horizontal="center" vertical="center" wrapText="1"/>
    </xf>
    <xf numFmtId="168" fontId="27" fillId="0" borderId="41" xfId="0" applyNumberFormat="1" applyFont="1" applyFill="1" applyBorder="1" applyAlignment="1" applyProtection="1">
      <alignment horizontal="right" vertical="center" wrapText="1"/>
    </xf>
    <xf numFmtId="168" fontId="50" fillId="2" borderId="3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1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49" fontId="13" fillId="0" borderId="51" xfId="0" applyNumberFormat="1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>
      <alignment vertical="center"/>
    </xf>
    <xf numFmtId="49" fontId="13" fillId="0" borderId="51" xfId="0" applyNumberFormat="1" applyFont="1" applyFill="1" applyBorder="1" applyAlignment="1" applyProtection="1">
      <alignment horizontal="left" vertical="center" wrapText="1"/>
    </xf>
    <xf numFmtId="49" fontId="13" fillId="11" borderId="89" xfId="0" applyNumberFormat="1" applyFont="1" applyFill="1" applyBorder="1" applyAlignment="1">
      <alignment horizontal="center" vertical="center" wrapText="1"/>
    </xf>
    <xf numFmtId="168" fontId="27" fillId="0" borderId="50" xfId="0" applyNumberFormat="1" applyFont="1" applyFill="1" applyBorder="1" applyAlignment="1" applyProtection="1">
      <alignment horizontal="right" vertical="center" wrapText="1"/>
    </xf>
    <xf numFmtId="3" fontId="24" fillId="0" borderId="51" xfId="0" applyNumberFormat="1" applyFont="1" applyFill="1" applyBorder="1" applyAlignment="1" applyProtection="1">
      <alignment horizontal="center" vertical="center" wrapText="1"/>
    </xf>
    <xf numFmtId="168" fontId="50" fillId="2" borderId="90" xfId="0" applyNumberFormat="1" applyFont="1" applyFill="1" applyBorder="1" applyAlignment="1" applyProtection="1">
      <alignment horizontal="right" vertical="center" wrapText="1"/>
      <protection locked="0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68" fontId="56" fillId="0" borderId="0" xfId="0" applyNumberFormat="1" applyFont="1" applyAlignment="1">
      <alignment vertical="center"/>
    </xf>
    <xf numFmtId="168" fontId="55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49" fontId="9" fillId="0" borderId="0" xfId="0" applyNumberFormat="1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 wrapText="1"/>
    </xf>
    <xf numFmtId="0" fontId="11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Continuous" vertical="center"/>
    </xf>
    <xf numFmtId="0" fontId="17" fillId="3" borderId="8" xfId="0" applyFont="1" applyFill="1" applyBorder="1" applyAlignment="1">
      <alignment vertical="center"/>
    </xf>
    <xf numFmtId="0" fontId="18" fillId="34" borderId="7" xfId="0" applyFont="1" applyFill="1" applyBorder="1" applyAlignment="1">
      <alignment horizontal="centerContinuous" vertical="center"/>
    </xf>
    <xf numFmtId="0" fontId="8" fillId="34" borderId="5" xfId="0" applyFont="1" applyFill="1" applyBorder="1" applyAlignment="1">
      <alignment horizontal="centerContinuous" vertical="center"/>
    </xf>
    <xf numFmtId="0" fontId="18" fillId="6" borderId="7" xfId="0" applyFont="1" applyFill="1" applyBorder="1" applyAlignment="1">
      <alignment horizontal="centerContinuous" vertical="center"/>
    </xf>
    <xf numFmtId="0" fontId="18" fillId="6" borderId="5" xfId="0" applyFont="1" applyFill="1" applyBorder="1" applyAlignment="1">
      <alignment horizontal="centerContinuous" vertical="center"/>
    </xf>
    <xf numFmtId="0" fontId="18" fillId="6" borderId="6" xfId="0" applyFont="1" applyFill="1" applyBorder="1" applyAlignment="1">
      <alignment horizontal="centerContinuous" vertical="center"/>
    </xf>
    <xf numFmtId="0" fontId="20" fillId="34" borderId="14" xfId="0" applyFont="1" applyFill="1" applyBorder="1" applyAlignment="1">
      <alignment horizontal="centerContinuous" vertical="center"/>
    </xf>
    <xf numFmtId="0" fontId="17" fillId="34" borderId="13" xfId="0" applyFont="1" applyFill="1" applyBorder="1" applyAlignment="1">
      <alignment horizontal="centerContinuous" vertical="center"/>
    </xf>
    <xf numFmtId="0" fontId="20" fillId="34" borderId="9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83" fillId="5" borderId="17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vertical="center"/>
    </xf>
    <xf numFmtId="0" fontId="20" fillId="34" borderId="19" xfId="0" applyFont="1" applyFill="1" applyBorder="1" applyAlignment="1">
      <alignment vertical="center"/>
    </xf>
    <xf numFmtId="9" fontId="22" fillId="5" borderId="21" xfId="0" applyNumberFormat="1" applyFont="1" applyFill="1" applyBorder="1" applyAlignment="1">
      <alignment horizontal="center" vertical="center"/>
    </xf>
    <xf numFmtId="9" fontId="22" fillId="5" borderId="22" xfId="0" applyNumberFormat="1" applyFont="1" applyFill="1" applyBorder="1" applyAlignment="1">
      <alignment horizontal="center" vertical="center"/>
    </xf>
    <xf numFmtId="9" fontId="83" fillId="5" borderId="26" xfId="0" applyNumberFormat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8" fillId="5" borderId="15" xfId="0" applyFont="1" applyFill="1" applyBorder="1" applyAlignment="1">
      <alignment vertical="center"/>
    </xf>
    <xf numFmtId="0" fontId="18" fillId="5" borderId="16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12" xfId="0" applyFont="1" applyFill="1" applyBorder="1" applyAlignment="1">
      <alignment vertical="center"/>
    </xf>
    <xf numFmtId="3" fontId="24" fillId="0" borderId="36" xfId="0" applyNumberFormat="1" applyFont="1" applyFill="1" applyBorder="1" applyAlignment="1" applyProtection="1">
      <alignment horizontal="center" vertical="center"/>
    </xf>
    <xf numFmtId="3" fontId="24" fillId="0" borderId="41" xfId="0" applyNumberFormat="1" applyFont="1" applyFill="1" applyBorder="1" applyAlignment="1" applyProtection="1">
      <alignment horizontal="center" vertical="center"/>
    </xf>
    <xf numFmtId="3" fontId="24" fillId="0" borderId="43" xfId="0" applyNumberFormat="1" applyFont="1" applyFill="1" applyBorder="1" applyAlignment="1" applyProtection="1">
      <alignment horizontal="center" vertical="center"/>
    </xf>
    <xf numFmtId="0" fontId="23" fillId="5" borderId="40" xfId="0" applyFont="1" applyFill="1" applyBorder="1" applyAlignment="1">
      <alignment horizontal="centerContinuous" vertical="center" wrapText="1"/>
    </xf>
    <xf numFmtId="0" fontId="8" fillId="5" borderId="40" xfId="0" applyFont="1" applyFill="1" applyBorder="1" applyAlignment="1">
      <alignment horizontal="centerContinuous" vertical="center" wrapText="1"/>
    </xf>
    <xf numFmtId="0" fontId="18" fillId="5" borderId="39" xfId="0" applyFont="1" applyFill="1" applyBorder="1" applyAlignment="1">
      <alignment horizontal="centerContinuous" vertical="center" wrapText="1"/>
    </xf>
    <xf numFmtId="0" fontId="8" fillId="5" borderId="44" xfId="0" applyFont="1" applyFill="1" applyBorder="1" applyAlignment="1">
      <alignment horizontal="centerContinuous" vertical="center" wrapText="1"/>
    </xf>
    <xf numFmtId="0" fontId="23" fillId="5" borderId="39" xfId="0" applyFont="1" applyFill="1" applyBorder="1" applyAlignment="1">
      <alignment horizontal="centerContinuous" vertical="center" wrapText="1"/>
    </xf>
    <xf numFmtId="0" fontId="28" fillId="5" borderId="40" xfId="0" applyFont="1" applyFill="1" applyBorder="1" applyAlignment="1">
      <alignment horizontal="centerContinuous" vertical="center"/>
    </xf>
    <xf numFmtId="0" fontId="28" fillId="5" borderId="44" xfId="0" applyFont="1" applyFill="1" applyBorder="1" applyAlignment="1">
      <alignment horizontal="centerContinuous" vertical="center"/>
    </xf>
    <xf numFmtId="0" fontId="23" fillId="5" borderId="39" xfId="0" applyFont="1" applyFill="1" applyBorder="1" applyAlignment="1">
      <alignment horizontal="centerContinuous" vertical="center"/>
    </xf>
    <xf numFmtId="0" fontId="23" fillId="5" borderId="44" xfId="0" applyFont="1" applyFill="1" applyBorder="1" applyAlignment="1">
      <alignment horizontal="centerContinuous" vertical="center" wrapText="1"/>
    </xf>
    <xf numFmtId="3" fontId="24" fillId="0" borderId="34" xfId="0" applyNumberFormat="1" applyFont="1" applyFill="1" applyBorder="1" applyAlignment="1" applyProtection="1">
      <alignment horizontal="center" vertical="center"/>
    </xf>
    <xf numFmtId="167" fontId="17" fillId="0" borderId="41" xfId="0" applyNumberFormat="1" applyFont="1" applyFill="1" applyBorder="1" applyAlignment="1">
      <alignment vertical="center"/>
    </xf>
    <xf numFmtId="167" fontId="17" fillId="0" borderId="38" xfId="0" applyNumberFormat="1" applyFont="1" applyFill="1" applyBorder="1" applyAlignment="1">
      <alignment vertical="center"/>
    </xf>
    <xf numFmtId="3" fontId="24" fillId="0" borderId="42" xfId="0" applyNumberFormat="1" applyFont="1" applyFill="1" applyBorder="1" applyAlignment="1" applyProtection="1">
      <alignment horizontal="center" vertical="center"/>
    </xf>
    <xf numFmtId="3" fontId="24" fillId="0" borderId="35" xfId="0" applyNumberFormat="1" applyFont="1" applyFill="1" applyBorder="1" applyAlignment="1" applyProtection="1">
      <alignment horizontal="center" vertical="center"/>
    </xf>
    <xf numFmtId="3" fontId="24" fillId="0" borderId="45" xfId="0" applyNumberFormat="1" applyFont="1" applyFill="1" applyBorder="1" applyAlignment="1" applyProtection="1">
      <alignment horizontal="center" vertical="center"/>
    </xf>
    <xf numFmtId="3" fontId="30" fillId="6" borderId="58" xfId="0" applyNumberFormat="1" applyFont="1" applyFill="1" applyBorder="1" applyAlignment="1" applyProtection="1">
      <alignment horizontal="center" vertical="center"/>
    </xf>
    <xf numFmtId="3" fontId="30" fillId="6" borderId="29" xfId="0" applyNumberFormat="1" applyFont="1" applyFill="1" applyBorder="1" applyAlignment="1" applyProtection="1">
      <alignment horizontal="center" vertical="center"/>
    </xf>
    <xf numFmtId="3" fontId="30" fillId="6" borderId="27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13" fillId="0" borderId="42" xfId="0" applyNumberFormat="1" applyFont="1" applyFill="1" applyBorder="1" applyAlignment="1">
      <alignment horizontal="left" vertical="center" wrapText="1" indent="2"/>
    </xf>
    <xf numFmtId="0" fontId="18" fillId="4" borderId="7" xfId="0" applyFont="1" applyFill="1" applyBorder="1" applyAlignment="1">
      <alignment horizontal="centerContinuous" vertical="center"/>
    </xf>
    <xf numFmtId="0" fontId="8" fillId="4" borderId="6" xfId="0" applyFont="1" applyFill="1" applyBorder="1" applyAlignment="1">
      <alignment horizontal="centerContinuous" vertical="center"/>
    </xf>
    <xf numFmtId="0" fontId="20" fillId="4" borderId="14" xfId="0" applyFont="1" applyFill="1" applyBorder="1" applyAlignment="1">
      <alignment horizontal="centerContinuous" vertical="center"/>
    </xf>
    <xf numFmtId="0" fontId="17" fillId="4" borderId="15" xfId="0" applyFont="1" applyFill="1" applyBorder="1" applyAlignment="1">
      <alignment horizontal="centerContinuous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vertical="center"/>
    </xf>
    <xf numFmtId="0" fontId="17" fillId="3" borderId="26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26" fillId="0" borderId="37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49" fillId="0" borderId="43" xfId="0" applyFont="1" applyFill="1" applyBorder="1" applyAlignment="1">
      <alignment horizontal="center" vertical="center" wrapText="1"/>
    </xf>
    <xf numFmtId="49" fontId="44" fillId="0" borderId="41" xfId="0" applyNumberFormat="1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 wrapText="1"/>
    </xf>
    <xf numFmtId="49" fontId="84" fillId="0" borderId="41" xfId="0" applyNumberFormat="1" applyFont="1" applyFill="1" applyBorder="1" applyAlignment="1">
      <alignment horizontal="center" vertical="center" wrapText="1"/>
    </xf>
    <xf numFmtId="0" fontId="84" fillId="0" borderId="43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60" xfId="0" applyFont="1" applyFill="1" applyBorder="1" applyAlignment="1">
      <alignment horizontal="center" vertical="center"/>
    </xf>
    <xf numFmtId="0" fontId="31" fillId="0" borderId="0" xfId="69" applyFont="1" applyAlignment="1">
      <alignment horizontal="right"/>
    </xf>
    <xf numFmtId="0" fontId="86" fillId="0" borderId="0" xfId="69" applyFont="1" applyFill="1" applyAlignment="1">
      <alignment horizontal="center" wrapText="1"/>
    </xf>
    <xf numFmtId="0" fontId="86" fillId="0" borderId="0" xfId="69" applyFont="1" applyFill="1" applyAlignment="1">
      <alignment horizontal="left" wrapText="1"/>
    </xf>
    <xf numFmtId="0" fontId="87" fillId="0" borderId="0" xfId="69" applyFont="1" applyFill="1" applyAlignment="1">
      <alignment horizontal="center" vertical="top" wrapText="1"/>
    </xf>
    <xf numFmtId="49" fontId="84" fillId="0" borderId="59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 applyProtection="1">
      <alignment horizontal="center" vertical="center"/>
    </xf>
    <xf numFmtId="3" fontId="13" fillId="0" borderId="37" xfId="0" applyNumberFormat="1" applyFont="1" applyFill="1" applyBorder="1" applyAlignment="1" applyProtection="1">
      <alignment horizontal="center" vertical="center"/>
    </xf>
    <xf numFmtId="3" fontId="13" fillId="0" borderId="38" xfId="0" applyNumberFormat="1" applyFont="1" applyFill="1" applyBorder="1" applyAlignment="1" applyProtection="1">
      <alignment horizontal="center" vertical="center"/>
    </xf>
    <xf numFmtId="3" fontId="13" fillId="0" borderId="34" xfId="0" applyNumberFormat="1" applyFont="1" applyFill="1" applyBorder="1" applyAlignment="1" applyProtection="1">
      <alignment horizontal="center" vertical="center"/>
    </xf>
    <xf numFmtId="3" fontId="13" fillId="0" borderId="33" xfId="0" applyNumberFormat="1" applyFont="1" applyFill="1" applyBorder="1" applyAlignment="1" applyProtection="1">
      <alignment horizontal="center" vertical="center"/>
    </xf>
    <xf numFmtId="3" fontId="13" fillId="0" borderId="3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Continuous" vertical="center"/>
    </xf>
    <xf numFmtId="49" fontId="21" fillId="3" borderId="25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49" fontId="21" fillId="3" borderId="26" xfId="0" applyNumberFormat="1" applyFont="1" applyFill="1" applyBorder="1" applyAlignment="1">
      <alignment horizontal="center" vertical="center"/>
    </xf>
    <xf numFmtId="0" fontId="44" fillId="0" borderId="0" xfId="69" applyFont="1" applyBorder="1" applyAlignment="1">
      <alignment horizontal="center" vertical="top"/>
    </xf>
    <xf numFmtId="0" fontId="90" fillId="0" borderId="0" xfId="69" applyFont="1" applyFill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right" vertical="center" wrapText="1"/>
    </xf>
    <xf numFmtId="0" fontId="44" fillId="0" borderId="61" xfId="0" applyFont="1" applyFill="1" applyBorder="1" applyAlignment="1">
      <alignment horizontal="right" vertical="center" wrapText="1"/>
    </xf>
    <xf numFmtId="49" fontId="9" fillId="0" borderId="0" xfId="0" applyNumberFormat="1" applyFont="1" applyFill="1" applyAlignment="1" applyProtection="1">
      <alignment horizontal="centerContinuous" vertical="center"/>
    </xf>
    <xf numFmtId="164" fontId="20" fillId="9" borderId="29" xfId="0" applyNumberFormat="1" applyFont="1" applyFill="1" applyBorder="1" applyAlignment="1" applyProtection="1">
      <alignment horizontal="center" vertical="center"/>
      <protection locked="0"/>
    </xf>
    <xf numFmtId="168" fontId="27" fillId="0" borderId="25" xfId="0" applyNumberFormat="1" applyFont="1" applyFill="1" applyBorder="1" applyAlignment="1" applyProtection="1">
      <alignment horizontal="center" vertical="center"/>
      <protection locked="0"/>
    </xf>
    <xf numFmtId="168" fontId="27" fillId="0" borderId="21" xfId="0" applyNumberFormat="1" applyFont="1" applyFill="1" applyBorder="1" applyAlignment="1" applyProtection="1">
      <alignment horizontal="center" vertical="center"/>
      <protection locked="0"/>
    </xf>
    <xf numFmtId="168" fontId="27" fillId="0" borderId="23" xfId="0" applyNumberFormat="1" applyFont="1" applyFill="1" applyBorder="1" applyAlignment="1" applyProtection="1">
      <alignment horizontal="center" vertical="center"/>
      <protection locked="0"/>
    </xf>
    <xf numFmtId="164" fontId="20" fillId="9" borderId="2" xfId="0" applyNumberFormat="1" applyFont="1" applyFill="1" applyBorder="1" applyAlignment="1" applyProtection="1">
      <alignment horizontal="center" vertical="center"/>
      <protection locked="0"/>
    </xf>
    <xf numFmtId="164" fontId="20" fillId="9" borderId="4" xfId="0" applyNumberFormat="1" applyFont="1" applyFill="1" applyBorder="1" applyAlignment="1" applyProtection="1">
      <alignment horizontal="center" vertical="center"/>
      <protection locked="0"/>
    </xf>
    <xf numFmtId="164" fontId="20" fillId="9" borderId="6" xfId="0" applyNumberFormat="1" applyFont="1" applyFill="1" applyBorder="1" applyAlignment="1" applyProtection="1">
      <alignment horizontal="center" vertical="center"/>
      <protection locked="0"/>
    </xf>
    <xf numFmtId="164" fontId="18" fillId="9" borderId="2" xfId="0" applyNumberFormat="1" applyFont="1" applyFill="1" applyBorder="1" applyAlignment="1" applyProtection="1">
      <alignment horizontal="center" vertical="center"/>
      <protection locked="0"/>
    </xf>
    <xf numFmtId="164" fontId="18" fillId="9" borderId="4" xfId="0" applyNumberFormat="1" applyFont="1" applyFill="1" applyBorder="1" applyAlignment="1" applyProtection="1">
      <alignment horizontal="center" vertical="center"/>
      <protection locked="0"/>
    </xf>
    <xf numFmtId="164" fontId="18" fillId="9" borderId="6" xfId="0" applyNumberFormat="1" applyFont="1" applyFill="1" applyBorder="1" applyAlignment="1" applyProtection="1">
      <alignment horizontal="center" vertical="center"/>
      <protection locked="0"/>
    </xf>
    <xf numFmtId="164" fontId="20" fillId="9" borderId="58" xfId="0" applyNumberFormat="1" applyFont="1" applyFill="1" applyBorder="1" applyAlignment="1" applyProtection="1">
      <alignment horizontal="center" vertical="center"/>
      <protection locked="0"/>
    </xf>
    <xf numFmtId="164" fontId="20" fillId="9" borderId="85" xfId="0" applyNumberFormat="1" applyFont="1" applyFill="1" applyBorder="1" applyAlignment="1" applyProtection="1">
      <alignment horizontal="center" vertical="center"/>
      <protection locked="0"/>
    </xf>
    <xf numFmtId="168" fontId="27" fillId="0" borderId="7" xfId="0" applyNumberFormat="1" applyFont="1" applyFill="1" applyBorder="1" applyAlignment="1" applyProtection="1">
      <alignment horizontal="center" vertical="center"/>
      <protection locked="0"/>
    </xf>
    <xf numFmtId="168" fontId="27" fillId="0" borderId="4" xfId="0" applyNumberFormat="1" applyFont="1" applyFill="1" applyBorder="1" applyAlignment="1" applyProtection="1">
      <alignment horizontal="center" vertical="center"/>
      <protection locked="0"/>
    </xf>
    <xf numFmtId="168" fontId="27" fillId="0" borderId="6" xfId="0" applyNumberFormat="1" applyFont="1" applyFill="1" applyBorder="1" applyAlignment="1" applyProtection="1">
      <alignment horizontal="center" vertical="center"/>
      <protection locked="0"/>
    </xf>
    <xf numFmtId="168" fontId="42" fillId="0" borderId="39" xfId="0" applyNumberFormat="1" applyFont="1" applyFill="1" applyBorder="1" applyAlignment="1" applyProtection="1">
      <alignment horizontal="center" vertical="center"/>
      <protection locked="0"/>
    </xf>
    <xf numFmtId="168" fontId="42" fillId="0" borderId="37" xfId="0" applyNumberFormat="1" applyFont="1" applyFill="1" applyBorder="1" applyAlignment="1" applyProtection="1">
      <alignment horizontal="center" vertical="center"/>
      <protection locked="0"/>
    </xf>
    <xf numFmtId="168" fontId="42" fillId="0" borderId="44" xfId="0" applyNumberFormat="1" applyFont="1" applyFill="1" applyBorder="1" applyAlignment="1" applyProtection="1">
      <alignment horizontal="center" vertical="center"/>
      <protection locked="0"/>
    </xf>
    <xf numFmtId="168" fontId="42" fillId="0" borderId="101" xfId="0" applyNumberFormat="1" applyFont="1" applyFill="1" applyBorder="1" applyAlignment="1" applyProtection="1">
      <alignment horizontal="center" vertical="center"/>
      <protection locked="0"/>
    </xf>
    <xf numFmtId="168" fontId="42" fillId="0" borderId="61" xfId="0" applyNumberFormat="1" applyFont="1" applyFill="1" applyBorder="1" applyAlignment="1" applyProtection="1">
      <alignment horizontal="center" vertical="center"/>
      <protection locked="0"/>
    </xf>
    <xf numFmtId="168" fontId="42" fillId="0" borderId="110" xfId="0" applyNumberFormat="1" applyFont="1" applyFill="1" applyBorder="1" applyAlignment="1" applyProtection="1">
      <alignment horizontal="center" vertical="center"/>
      <protection locked="0"/>
    </xf>
    <xf numFmtId="168" fontId="27" fillId="0" borderId="16" xfId="0" applyNumberFormat="1" applyFont="1" applyFill="1" applyBorder="1" applyAlignment="1" applyProtection="1">
      <alignment horizontal="center" vertical="center"/>
      <protection locked="0"/>
    </xf>
    <xf numFmtId="168" fontId="27" fillId="0" borderId="11" xfId="0" applyNumberFormat="1" applyFont="1" applyFill="1" applyBorder="1" applyAlignment="1" applyProtection="1">
      <alignment horizontal="center" vertical="center"/>
      <protection locked="0"/>
    </xf>
    <xf numFmtId="168" fontId="27" fillId="0" borderId="12" xfId="0" applyNumberFormat="1" applyFont="1" applyFill="1" applyBorder="1" applyAlignment="1" applyProtection="1">
      <alignment horizontal="center" vertical="center"/>
      <protection locked="0"/>
    </xf>
    <xf numFmtId="168" fontId="27" fillId="0" borderId="108" xfId="0" applyNumberFormat="1" applyFont="1" applyFill="1" applyBorder="1" applyAlignment="1" applyProtection="1">
      <alignment horizontal="center" vertical="center"/>
      <protection locked="0"/>
    </xf>
    <xf numFmtId="168" fontId="27" fillId="0" borderId="66" xfId="0" applyNumberFormat="1" applyFont="1" applyFill="1" applyBorder="1" applyAlignment="1" applyProtection="1">
      <alignment horizontal="center" vertical="center"/>
      <protection locked="0"/>
    </xf>
    <xf numFmtId="168" fontId="27" fillId="0" borderId="109" xfId="0" applyNumberFormat="1" applyFont="1" applyFill="1" applyBorder="1" applyAlignment="1" applyProtection="1">
      <alignment horizontal="center" vertical="center"/>
      <protection locked="0"/>
    </xf>
    <xf numFmtId="168" fontId="27" fillId="0" borderId="112" xfId="0" applyNumberFormat="1" applyFont="1" applyFill="1" applyBorder="1" applyAlignment="1" applyProtection="1">
      <alignment horizontal="center" vertical="center"/>
      <protection locked="0"/>
    </xf>
    <xf numFmtId="168" fontId="27" fillId="0" borderId="72" xfId="0" applyNumberFormat="1" applyFont="1" applyFill="1" applyBorder="1" applyAlignment="1" applyProtection="1">
      <alignment horizontal="center" vertical="center"/>
      <protection locked="0"/>
    </xf>
    <xf numFmtId="168" fontId="27" fillId="0" borderId="113" xfId="0" applyNumberFormat="1" applyFont="1" applyFill="1" applyBorder="1" applyAlignment="1" applyProtection="1">
      <alignment horizontal="center" vertical="center"/>
      <protection locked="0"/>
    </xf>
    <xf numFmtId="168" fontId="42" fillId="0" borderId="106" xfId="0" applyNumberFormat="1" applyFont="1" applyFill="1" applyBorder="1" applyAlignment="1" applyProtection="1">
      <alignment horizontal="center" vertical="center"/>
      <protection locked="0"/>
    </xf>
    <xf numFmtId="168" fontId="42" fillId="0" borderId="46" xfId="0" applyNumberFormat="1" applyFont="1" applyFill="1" applyBorder="1" applyAlignment="1" applyProtection="1">
      <alignment horizontal="center" vertical="center"/>
      <protection locked="0"/>
    </xf>
    <xf numFmtId="168" fontId="42" fillId="0" borderId="103" xfId="0" applyNumberFormat="1" applyFont="1" applyFill="1" applyBorder="1" applyAlignment="1" applyProtection="1">
      <alignment horizontal="center" vertical="center"/>
      <protection locked="0"/>
    </xf>
    <xf numFmtId="168" fontId="27" fillId="0" borderId="106" xfId="0" applyNumberFormat="1" applyFont="1" applyFill="1" applyBorder="1" applyAlignment="1" applyProtection="1">
      <alignment horizontal="center" vertical="center"/>
      <protection locked="0"/>
    </xf>
    <xf numFmtId="168" fontId="27" fillId="0" borderId="46" xfId="0" applyNumberFormat="1" applyFont="1" applyFill="1" applyBorder="1" applyAlignment="1" applyProtection="1">
      <alignment horizontal="center" vertical="center"/>
      <protection locked="0"/>
    </xf>
    <xf numFmtId="168" fontId="27" fillId="0" borderId="103" xfId="0" applyNumberFormat="1" applyFont="1" applyFill="1" applyBorder="1" applyAlignment="1" applyProtection="1">
      <alignment horizontal="center" vertical="center"/>
      <protection locked="0"/>
    </xf>
    <xf numFmtId="168" fontId="27" fillId="0" borderId="39" xfId="0" applyNumberFormat="1" applyFont="1" applyFill="1" applyBorder="1" applyAlignment="1" applyProtection="1">
      <alignment horizontal="center" vertical="center"/>
      <protection locked="0"/>
    </xf>
    <xf numFmtId="168" fontId="27" fillId="0" borderId="37" xfId="0" applyNumberFormat="1" applyFont="1" applyFill="1" applyBorder="1" applyAlignment="1" applyProtection="1">
      <alignment horizontal="center" vertical="center"/>
      <protection locked="0"/>
    </xf>
    <xf numFmtId="168" fontId="27" fillId="0" borderId="44" xfId="0" applyNumberFormat="1" applyFont="1" applyFill="1" applyBorder="1" applyAlignment="1" applyProtection="1">
      <alignment horizontal="center" vertical="center"/>
      <protection locked="0"/>
    </xf>
    <xf numFmtId="168" fontId="88" fillId="0" borderId="39" xfId="0" applyNumberFormat="1" applyFont="1" applyFill="1" applyBorder="1" applyAlignment="1" applyProtection="1">
      <alignment horizontal="center" vertical="center"/>
      <protection locked="0"/>
    </xf>
    <xf numFmtId="168" fontId="88" fillId="0" borderId="37" xfId="0" applyNumberFormat="1" applyFont="1" applyFill="1" applyBorder="1" applyAlignment="1" applyProtection="1">
      <alignment horizontal="center" vertical="center"/>
      <protection locked="0"/>
    </xf>
    <xf numFmtId="168" fontId="88" fillId="0" borderId="44" xfId="0" applyNumberFormat="1" applyFont="1" applyFill="1" applyBorder="1" applyAlignment="1" applyProtection="1">
      <alignment horizontal="center" vertical="center"/>
      <protection locked="0"/>
    </xf>
    <xf numFmtId="168" fontId="88" fillId="0" borderId="101" xfId="0" applyNumberFormat="1" applyFont="1" applyFill="1" applyBorder="1" applyAlignment="1" applyProtection="1">
      <alignment horizontal="center" vertical="center"/>
      <protection locked="0"/>
    </xf>
    <xf numFmtId="168" fontId="88" fillId="0" borderId="61" xfId="0" applyNumberFormat="1" applyFont="1" applyFill="1" applyBorder="1" applyAlignment="1" applyProtection="1">
      <alignment horizontal="center" vertical="center"/>
      <protection locked="0"/>
    </xf>
    <xf numFmtId="168" fontId="88" fillId="0" borderId="110" xfId="0" applyNumberFormat="1" applyFont="1" applyFill="1" applyBorder="1" applyAlignment="1" applyProtection="1">
      <alignment horizontal="center" vertical="center"/>
      <protection locked="0"/>
    </xf>
    <xf numFmtId="168" fontId="27" fillId="0" borderId="114" xfId="0" applyNumberFormat="1" applyFont="1" applyFill="1" applyBorder="1" applyAlignment="1" applyProtection="1">
      <alignment horizontal="center" vertical="center"/>
      <protection locked="0"/>
    </xf>
    <xf numFmtId="168" fontId="27" fillId="0" borderId="76" xfId="0" applyNumberFormat="1" applyFont="1" applyFill="1" applyBorder="1" applyAlignment="1" applyProtection="1">
      <alignment horizontal="center" vertical="center"/>
      <protection locked="0"/>
    </xf>
    <xf numFmtId="168" fontId="27" fillId="0" borderId="115" xfId="0" applyNumberFormat="1" applyFont="1" applyFill="1" applyBorder="1" applyAlignment="1" applyProtection="1">
      <alignment horizontal="center" vertical="center"/>
      <protection locked="0"/>
    </xf>
    <xf numFmtId="168" fontId="27" fillId="0" borderId="118" xfId="0" applyNumberFormat="1" applyFont="1" applyFill="1" applyBorder="1" applyAlignment="1" applyProtection="1">
      <alignment horizontal="center" vertical="center"/>
      <protection locked="0"/>
    </xf>
    <xf numFmtId="168" fontId="27" fillId="0" borderId="88" xfId="0" applyNumberFormat="1" applyFont="1" applyFill="1" applyBorder="1" applyAlignment="1" applyProtection="1">
      <alignment horizontal="center" vertical="center"/>
      <protection locked="0"/>
    </xf>
    <xf numFmtId="168" fontId="27" fillId="0" borderId="119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vertical="center"/>
      <protection locked="0"/>
    </xf>
    <xf numFmtId="0" fontId="18" fillId="3" borderId="7" xfId="46" applyFont="1" applyFill="1" applyBorder="1" applyAlignment="1" applyProtection="1">
      <alignment vertical="center"/>
      <protection locked="0"/>
    </xf>
    <xf numFmtId="0" fontId="18" fillId="3" borderId="5" xfId="46" applyFont="1" applyFill="1" applyBorder="1" applyAlignment="1" applyProtection="1">
      <alignment horizontal="centerContinuous" vertical="center"/>
      <protection locked="0"/>
    </xf>
    <xf numFmtId="0" fontId="20" fillId="3" borderId="16" xfId="46" applyFont="1" applyFill="1" applyBorder="1" applyAlignment="1" applyProtection="1">
      <alignment horizontal="center" vertical="center"/>
      <protection locked="0"/>
    </xf>
    <xf numFmtId="0" fontId="20" fillId="3" borderId="0" xfId="46" applyFont="1" applyFill="1" applyBorder="1" applyAlignment="1" applyProtection="1">
      <alignment horizontal="center" vertical="center"/>
      <protection locked="0"/>
    </xf>
    <xf numFmtId="0" fontId="22" fillId="3" borderId="16" xfId="46" applyFont="1" applyFill="1" applyBorder="1" applyAlignment="1" applyProtection="1">
      <alignment horizontal="center" vertical="center"/>
      <protection locked="0"/>
    </xf>
    <xf numFmtId="0" fontId="22" fillId="3" borderId="0" xfId="46" applyFont="1" applyFill="1" applyBorder="1" applyAlignment="1" applyProtection="1">
      <alignment horizontal="center" vertical="center"/>
      <protection locked="0"/>
    </xf>
    <xf numFmtId="9" fontId="22" fillId="3" borderId="25" xfId="46" applyNumberFormat="1" applyFont="1" applyFill="1" applyBorder="1" applyAlignment="1" applyProtection="1">
      <alignment horizontal="center" vertical="center"/>
      <protection locked="0"/>
    </xf>
    <xf numFmtId="9" fontId="22" fillId="3" borderId="22" xfId="46" applyNumberFormat="1" applyFont="1" applyFill="1" applyBorder="1" applyAlignment="1" applyProtection="1">
      <alignment horizontal="center" vertical="center"/>
      <protection locked="0"/>
    </xf>
    <xf numFmtId="0" fontId="3" fillId="0" borderId="29" xfId="46" applyFont="1" applyBorder="1" applyAlignment="1" applyProtection="1">
      <alignment vertical="center"/>
      <protection locked="0"/>
    </xf>
    <xf numFmtId="164" fontId="13" fillId="0" borderId="33" xfId="46" applyNumberFormat="1" applyFont="1" applyFill="1" applyBorder="1" applyAlignment="1" applyProtection="1">
      <alignment horizontal="center" vertical="center"/>
      <protection locked="0"/>
    </xf>
    <xf numFmtId="0" fontId="3" fillId="0" borderId="56" xfId="46" applyFont="1" applyBorder="1" applyAlignment="1" applyProtection="1">
      <alignment vertical="center"/>
      <protection locked="0"/>
    </xf>
    <xf numFmtId="164" fontId="13" fillId="0" borderId="37" xfId="46" applyNumberFormat="1" applyFont="1" applyFill="1" applyBorder="1" applyAlignment="1" applyProtection="1">
      <alignment horizontal="center" vertical="center"/>
      <protection locked="0"/>
    </xf>
    <xf numFmtId="164" fontId="13" fillId="0" borderId="46" xfId="46" applyNumberFormat="1" applyFont="1" applyFill="1" applyBorder="1" applyAlignment="1" applyProtection="1">
      <alignment horizontal="center" vertical="center"/>
      <protection locked="0"/>
    </xf>
    <xf numFmtId="164" fontId="13" fillId="0" borderId="51" xfId="46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49" fontId="43" fillId="0" borderId="59" xfId="0" applyNumberFormat="1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 wrapText="1"/>
    </xf>
    <xf numFmtId="0" fontId="84" fillId="0" borderId="60" xfId="0" applyFont="1" applyFill="1" applyBorder="1" applyAlignment="1">
      <alignment horizontal="center" vertical="center" wrapText="1"/>
    </xf>
    <xf numFmtId="0" fontId="44" fillId="0" borderId="62" xfId="0" applyFont="1" applyFill="1" applyBorder="1" applyAlignment="1">
      <alignment horizontal="right" vertical="center" wrapText="1"/>
    </xf>
    <xf numFmtId="0" fontId="44" fillId="0" borderId="60" xfId="0" applyFont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right" vertical="center" wrapText="1"/>
    </xf>
    <xf numFmtId="49" fontId="41" fillId="0" borderId="34" xfId="0" applyNumberFormat="1" applyFont="1" applyFill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/>
    </xf>
    <xf numFmtId="49" fontId="20" fillId="0" borderId="74" xfId="0" applyNumberFormat="1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8" fillId="9" borderId="29" xfId="0" applyFont="1" applyFill="1" applyBorder="1" applyAlignment="1">
      <alignment vertical="center"/>
    </xf>
    <xf numFmtId="0" fontId="17" fillId="0" borderId="66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33" fillId="8" borderId="1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vertical="center" wrapText="1"/>
    </xf>
    <xf numFmtId="0" fontId="17" fillId="9" borderId="11" xfId="0" applyFont="1" applyFill="1" applyBorder="1" applyAlignment="1">
      <alignment horizontal="center" vertical="center" wrapText="1"/>
    </xf>
    <xf numFmtId="49" fontId="20" fillId="10" borderId="58" xfId="0" applyNumberFormat="1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vertical="center" wrapText="1"/>
    </xf>
    <xf numFmtId="49" fontId="27" fillId="10" borderId="29" xfId="0" applyNumberFormat="1" applyFont="1" applyFill="1" applyBorder="1" applyAlignment="1">
      <alignment horizontal="left" vertical="center" wrapText="1"/>
    </xf>
    <xf numFmtId="168" fontId="18" fillId="9" borderId="19" xfId="0" applyNumberFormat="1" applyFont="1" applyFill="1" applyBorder="1" applyAlignment="1">
      <alignment vertical="center" wrapText="1"/>
    </xf>
    <xf numFmtId="168" fontId="18" fillId="9" borderId="21" xfId="0" applyNumberFormat="1" applyFont="1" applyFill="1" applyBorder="1" applyAlignment="1">
      <alignment vertical="center" wrapText="1"/>
    </xf>
    <xf numFmtId="168" fontId="18" fillId="9" borderId="26" xfId="0" applyNumberFormat="1" applyFont="1" applyFill="1" applyBorder="1" applyAlignment="1">
      <alignment vertical="center" wrapText="1"/>
    </xf>
    <xf numFmtId="0" fontId="20" fillId="9" borderId="10" xfId="0" applyFont="1" applyFill="1" applyBorder="1" applyAlignment="1">
      <alignment horizontal="center" vertical="center" wrapText="1"/>
    </xf>
    <xf numFmtId="49" fontId="27" fillId="10" borderId="31" xfId="0" applyNumberFormat="1" applyFont="1" applyFill="1" applyBorder="1" applyAlignment="1">
      <alignment horizontal="center" vertical="center" wrapText="1"/>
    </xf>
    <xf numFmtId="168" fontId="27" fillId="10" borderId="58" xfId="0" applyNumberFormat="1" applyFont="1" applyFill="1" applyBorder="1" applyAlignment="1">
      <alignment vertical="center" wrapText="1"/>
    </xf>
    <xf numFmtId="168" fontId="27" fillId="10" borderId="27" xfId="0" applyNumberFormat="1" applyFont="1" applyFill="1" applyBorder="1" applyAlignment="1">
      <alignment vertical="center" wrapText="1"/>
    </xf>
    <xf numFmtId="164" fontId="27" fillId="0" borderId="41" xfId="0" applyNumberFormat="1" applyFont="1" applyFill="1" applyBorder="1" applyAlignment="1" applyProtection="1">
      <alignment vertical="center" wrapText="1"/>
    </xf>
    <xf numFmtId="164" fontId="13" fillId="2" borderId="37" xfId="0" applyNumberFormat="1" applyFont="1" applyFill="1" applyBorder="1" applyAlignment="1" applyProtection="1">
      <alignment vertical="center" wrapText="1"/>
      <protection locked="0"/>
    </xf>
    <xf numFmtId="164" fontId="13" fillId="2" borderId="38" xfId="0" applyNumberFormat="1" applyFont="1" applyFill="1" applyBorder="1" applyAlignment="1" applyProtection="1">
      <alignment vertical="center" wrapText="1"/>
      <protection locked="0"/>
    </xf>
    <xf numFmtId="164" fontId="27" fillId="0" borderId="34" xfId="0" applyNumberFormat="1" applyFont="1" applyFill="1" applyBorder="1" applyAlignment="1" applyProtection="1">
      <alignment vertical="center" wrapText="1"/>
    </xf>
    <xf numFmtId="164" fontId="13" fillId="2" borderId="33" xfId="0" applyNumberFormat="1" applyFont="1" applyFill="1" applyBorder="1" applyAlignment="1" applyProtection="1">
      <alignment vertical="center" wrapText="1"/>
      <protection locked="0"/>
    </xf>
    <xf numFmtId="164" fontId="13" fillId="2" borderId="32" xfId="0" applyNumberFormat="1" applyFont="1" applyFill="1" applyBorder="1" applyAlignment="1" applyProtection="1">
      <alignment vertical="center" wrapText="1"/>
      <protection locked="0"/>
    </xf>
    <xf numFmtId="164" fontId="27" fillId="0" borderId="9" xfId="0" applyNumberFormat="1" applyFont="1" applyFill="1" applyBorder="1" applyAlignment="1" applyProtection="1">
      <alignment vertical="center" wrapText="1"/>
    </xf>
    <xf numFmtId="164" fontId="13" fillId="2" borderId="11" xfId="0" applyNumberFormat="1" applyFont="1" applyFill="1" applyBorder="1" applyAlignment="1" applyProtection="1">
      <alignment vertical="center" wrapText="1"/>
      <protection locked="0"/>
    </xf>
    <xf numFmtId="164" fontId="13" fillId="2" borderId="17" xfId="0" applyNumberFormat="1" applyFont="1" applyFill="1" applyBorder="1" applyAlignment="1" applyProtection="1">
      <alignment vertical="center" wrapText="1"/>
      <protection locked="0"/>
    </xf>
    <xf numFmtId="164" fontId="20" fillId="10" borderId="29" xfId="0" applyNumberFormat="1" applyFont="1" applyFill="1" applyBorder="1" applyAlignment="1">
      <alignment vertical="center" wrapText="1"/>
    </xf>
    <xf numFmtId="164" fontId="20" fillId="10" borderId="27" xfId="0" applyNumberFormat="1" applyFont="1" applyFill="1" applyBorder="1" applyAlignment="1">
      <alignment vertical="center" wrapText="1"/>
    </xf>
    <xf numFmtId="164" fontId="27" fillId="9" borderId="58" xfId="0" applyNumberFormat="1" applyFont="1" applyFill="1" applyBorder="1" applyAlignment="1">
      <alignment vertical="center" wrapText="1"/>
    </xf>
    <xf numFmtId="164" fontId="27" fillId="2" borderId="29" xfId="0" applyNumberFormat="1" applyFont="1" applyFill="1" applyBorder="1" applyAlignment="1" applyProtection="1">
      <alignment vertical="center" wrapText="1"/>
      <protection locked="0"/>
    </xf>
    <xf numFmtId="164" fontId="27" fillId="2" borderId="27" xfId="0" applyNumberFormat="1" applyFont="1" applyFill="1" applyBorder="1" applyAlignment="1" applyProtection="1">
      <alignment vertical="center" wrapText="1"/>
      <protection locked="0"/>
    </xf>
    <xf numFmtId="49" fontId="13" fillId="0" borderId="73" xfId="0" applyNumberFormat="1" applyFont="1" applyFill="1" applyBorder="1" applyAlignment="1">
      <alignment vertical="center" wrapText="1"/>
    </xf>
    <xf numFmtId="49" fontId="27" fillId="0" borderId="34" xfId="0" applyNumberFormat="1" applyFont="1" applyFill="1" applyBorder="1" applyAlignment="1">
      <alignment horizontal="center" vertical="center" wrapText="1"/>
    </xf>
    <xf numFmtId="0" fontId="37" fillId="0" borderId="60" xfId="0" applyFont="1" applyFill="1" applyBorder="1" applyAlignment="1">
      <alignment horizontal="center" vertical="center" wrapText="1"/>
    </xf>
    <xf numFmtId="49" fontId="27" fillId="0" borderId="74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72" xfId="0" applyFont="1" applyFill="1" applyBorder="1" applyAlignment="1">
      <alignment horizontal="center" vertical="center"/>
    </xf>
    <xf numFmtId="0" fontId="21" fillId="0" borderId="46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164" fontId="20" fillId="9" borderId="19" xfId="0" applyNumberFormat="1" applyFont="1" applyFill="1" applyBorder="1" applyAlignment="1" applyProtection="1">
      <alignment horizontal="center" vertical="center"/>
      <protection locked="0"/>
    </xf>
    <xf numFmtId="164" fontId="20" fillId="9" borderId="21" xfId="0" applyNumberFormat="1" applyFont="1" applyFill="1" applyBorder="1" applyAlignment="1" applyProtection="1">
      <alignment horizontal="center" vertical="center"/>
      <protection locked="0"/>
    </xf>
    <xf numFmtId="164" fontId="20" fillId="9" borderId="23" xfId="0" applyNumberFormat="1" applyFont="1" applyFill="1" applyBorder="1" applyAlignment="1" applyProtection="1">
      <alignment horizontal="center" vertical="center"/>
      <protection locked="0"/>
    </xf>
    <xf numFmtId="0" fontId="18" fillId="7" borderId="58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vertical="center"/>
    </xf>
    <xf numFmtId="0" fontId="20" fillId="7" borderId="31" xfId="0" applyFont="1" applyFill="1" applyBorder="1" applyAlignment="1">
      <alignment horizontal="center" vertical="center"/>
    </xf>
    <xf numFmtId="168" fontId="33" fillId="7" borderId="28" xfId="0" applyNumberFormat="1" applyFont="1" applyFill="1" applyBorder="1" applyAlignment="1" applyProtection="1">
      <alignment horizontal="center" vertical="center"/>
      <protection locked="0"/>
    </xf>
    <xf numFmtId="168" fontId="33" fillId="7" borderId="29" xfId="0" applyNumberFormat="1" applyFont="1" applyFill="1" applyBorder="1" applyAlignment="1" applyProtection="1">
      <alignment horizontal="center" vertical="center"/>
      <protection locked="0"/>
    </xf>
    <xf numFmtId="168" fontId="33" fillId="7" borderId="85" xfId="0" applyNumberFormat="1" applyFont="1" applyFill="1" applyBorder="1" applyAlignment="1" applyProtection="1">
      <alignment horizontal="center" vertical="center"/>
      <protection locked="0"/>
    </xf>
    <xf numFmtId="168" fontId="27" fillId="10" borderId="28" xfId="0" applyNumberFormat="1" applyFont="1" applyFill="1" applyBorder="1" applyAlignment="1" applyProtection="1">
      <alignment horizontal="center" vertical="center"/>
      <protection locked="0"/>
    </xf>
    <xf numFmtId="168" fontId="27" fillId="10" borderId="29" xfId="0" applyNumberFormat="1" applyFont="1" applyFill="1" applyBorder="1" applyAlignment="1" applyProtection="1">
      <alignment horizontal="center" vertical="center"/>
      <protection locked="0"/>
    </xf>
    <xf numFmtId="168" fontId="27" fillId="10" borderId="85" xfId="0" applyNumberFormat="1" applyFont="1" applyFill="1" applyBorder="1" applyAlignment="1" applyProtection="1">
      <alignment horizontal="center" vertical="center"/>
      <protection locked="0"/>
    </xf>
    <xf numFmtId="167" fontId="91" fillId="0" borderId="58" xfId="0" applyNumberFormat="1" applyFont="1" applyFill="1" applyBorder="1" applyAlignment="1" applyProtection="1">
      <alignment vertical="center" wrapText="1"/>
    </xf>
    <xf numFmtId="3" fontId="24" fillId="0" borderId="27" xfId="0" applyNumberFormat="1" applyFont="1" applyFill="1" applyBorder="1" applyAlignment="1" applyProtection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49" fontId="26" fillId="0" borderId="34" xfId="0" applyNumberFormat="1" applyFont="1" applyFill="1" applyBorder="1" applyAlignment="1">
      <alignment horizontal="center" vertical="center" wrapText="1"/>
    </xf>
    <xf numFmtId="49" fontId="34" fillId="0" borderId="34" xfId="0" applyNumberFormat="1" applyFont="1" applyFill="1" applyBorder="1" applyAlignment="1">
      <alignment horizontal="center" vertical="center" wrapText="1"/>
    </xf>
    <xf numFmtId="49" fontId="25" fillId="0" borderId="45" xfId="0" applyNumberFormat="1" applyFont="1" applyFill="1" applyBorder="1" applyAlignment="1">
      <alignment horizontal="center" vertical="center" wrapText="1"/>
    </xf>
    <xf numFmtId="49" fontId="41" fillId="0" borderId="59" xfId="0" applyNumberFormat="1" applyFont="1" applyFill="1" applyBorder="1" applyAlignment="1">
      <alignment horizontal="center" vertical="center" wrapText="1"/>
    </xf>
    <xf numFmtId="49" fontId="27" fillId="0" borderId="64" xfId="0" applyNumberFormat="1" applyFont="1" applyBorder="1" applyAlignment="1">
      <alignment horizontal="center" vertical="center" wrapText="1"/>
    </xf>
    <xf numFmtId="49" fontId="27" fillId="0" borderId="34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18" fillId="10" borderId="58" xfId="0" applyNumberFormat="1" applyFont="1" applyFill="1" applyBorder="1" applyAlignment="1">
      <alignment horizontal="center" vertical="center" wrapText="1"/>
    </xf>
    <xf numFmtId="0" fontId="18" fillId="10" borderId="31" xfId="0" applyFont="1" applyFill="1" applyBorder="1" applyAlignment="1">
      <alignment horizontal="center" vertical="center" wrapText="1"/>
    </xf>
    <xf numFmtId="0" fontId="18" fillId="10" borderId="29" xfId="0" applyFont="1" applyFill="1" applyBorder="1" applyAlignment="1">
      <alignment horizontal="center" vertical="center" wrapText="1"/>
    </xf>
    <xf numFmtId="0" fontId="18" fillId="10" borderId="80" xfId="0" applyFont="1" applyFill="1" applyBorder="1" applyAlignment="1">
      <alignment vertical="center" wrapText="1"/>
    </xf>
    <xf numFmtId="49" fontId="20" fillId="0" borderId="55" xfId="0" applyNumberFormat="1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49" fontId="26" fillId="0" borderId="64" xfId="0" applyNumberFormat="1" applyFont="1" applyFill="1" applyBorder="1" applyAlignment="1">
      <alignment horizontal="center" vertical="center" wrapText="1"/>
    </xf>
    <xf numFmtId="49" fontId="20" fillId="0" borderId="34" xfId="0" applyNumberFormat="1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13" fillId="0" borderId="8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 wrapText="1"/>
    </xf>
    <xf numFmtId="0" fontId="27" fillId="10" borderId="31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17" fillId="0" borderId="83" xfId="0" applyFont="1" applyFill="1" applyBorder="1" applyAlignment="1">
      <alignment vertical="center" wrapText="1"/>
    </xf>
    <xf numFmtId="49" fontId="20" fillId="0" borderId="74" xfId="0" applyNumberFormat="1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17" fillId="0" borderId="84" xfId="0" applyFont="1" applyFill="1" applyBorder="1" applyAlignment="1">
      <alignment vertical="center" wrapText="1"/>
    </xf>
    <xf numFmtId="49" fontId="20" fillId="0" borderId="64" xfId="0" applyNumberFormat="1" applyFont="1" applyFill="1" applyBorder="1" applyAlignment="1">
      <alignment horizontal="center" vertical="center" wrapText="1"/>
    </xf>
    <xf numFmtId="49" fontId="39" fillId="0" borderId="59" xfId="0" applyNumberFormat="1" applyFont="1" applyFill="1" applyBorder="1" applyAlignment="1">
      <alignment horizontal="center" vertical="center" wrapText="1"/>
    </xf>
    <xf numFmtId="49" fontId="29" fillId="0" borderId="82" xfId="0" applyNumberFormat="1" applyFont="1" applyFill="1" applyBorder="1" applyAlignment="1">
      <alignment horizontal="center" vertical="center" wrapText="1"/>
    </xf>
    <xf numFmtId="0" fontId="17" fillId="0" borderId="120" xfId="0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horizontal="center" vertical="center" wrapText="1"/>
    </xf>
    <xf numFmtId="0" fontId="17" fillId="0" borderId="122" xfId="0" applyFont="1" applyFill="1" applyBorder="1" applyAlignment="1">
      <alignment vertical="center" wrapText="1"/>
    </xf>
    <xf numFmtId="49" fontId="29" fillId="0" borderId="19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169" fontId="13" fillId="0" borderId="123" xfId="0" applyNumberFormat="1" applyFont="1" applyBorder="1" applyAlignment="1">
      <alignment vertical="center" wrapText="1"/>
    </xf>
    <xf numFmtId="164" fontId="27" fillId="0" borderId="74" xfId="0" applyNumberFormat="1" applyFont="1" applyFill="1" applyBorder="1" applyAlignment="1" applyProtection="1">
      <alignment vertical="center" wrapText="1"/>
    </xf>
    <xf numFmtId="164" fontId="27" fillId="0" borderId="55" xfId="0" applyNumberFormat="1" applyFont="1" applyFill="1" applyBorder="1" applyAlignment="1" applyProtection="1">
      <alignment vertical="center" wrapText="1"/>
    </xf>
    <xf numFmtId="164" fontId="27" fillId="10" borderId="58" xfId="0" applyNumberFormat="1" applyFont="1" applyFill="1" applyBorder="1" applyAlignment="1" applyProtection="1">
      <alignment vertical="center" wrapText="1"/>
    </xf>
    <xf numFmtId="0" fontId="26" fillId="0" borderId="61" xfId="0" applyFont="1" applyFill="1" applyBorder="1" applyAlignment="1">
      <alignment horizontal="center" vertical="center" wrapText="1"/>
    </xf>
    <xf numFmtId="166" fontId="35" fillId="0" borderId="59" xfId="0" applyNumberFormat="1" applyFont="1" applyFill="1" applyBorder="1" applyAlignment="1">
      <alignment horizontal="right" vertical="center" wrapText="1"/>
    </xf>
    <xf numFmtId="0" fontId="13" fillId="0" borderId="67" xfId="0" applyFont="1" applyFill="1" applyBorder="1" applyAlignment="1">
      <alignment horizontal="left" vertical="center" wrapText="1"/>
    </xf>
    <xf numFmtId="164" fontId="27" fillId="0" borderId="64" xfId="0" applyNumberFormat="1" applyFont="1" applyFill="1" applyBorder="1" applyAlignment="1" applyProtection="1">
      <alignment vertical="center" wrapText="1"/>
    </xf>
    <xf numFmtId="0" fontId="17" fillId="0" borderId="69" xfId="0" applyFont="1" applyFill="1" applyBorder="1" applyAlignment="1">
      <alignment horizontal="center" vertical="center" wrapText="1"/>
    </xf>
    <xf numFmtId="169" fontId="13" fillId="0" borderId="127" xfId="0" applyNumberFormat="1" applyFont="1" applyBorder="1" applyAlignment="1">
      <alignment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164" fontId="27" fillId="0" borderId="82" xfId="0" applyNumberFormat="1" applyFont="1" applyFill="1" applyBorder="1" applyAlignment="1" applyProtection="1">
      <alignment vertical="center" wrapText="1"/>
    </xf>
    <xf numFmtId="168" fontId="27" fillId="0" borderId="129" xfId="0" applyNumberFormat="1" applyFont="1" applyFill="1" applyBorder="1" applyAlignment="1" applyProtection="1">
      <alignment horizontal="center" vertical="center"/>
      <protection locked="0"/>
    </xf>
    <xf numFmtId="168" fontId="27" fillId="0" borderId="121" xfId="0" applyNumberFormat="1" applyFont="1" applyFill="1" applyBorder="1" applyAlignment="1" applyProtection="1">
      <alignment horizontal="center" vertical="center"/>
      <protection locked="0"/>
    </xf>
    <xf numFmtId="168" fontId="27" fillId="0" borderId="130" xfId="0" applyNumberFormat="1" applyFont="1" applyFill="1" applyBorder="1" applyAlignment="1" applyProtection="1">
      <alignment horizontal="center" vertical="center"/>
      <protection locked="0"/>
    </xf>
    <xf numFmtId="49" fontId="17" fillId="0" borderId="41" xfId="0" applyNumberFormat="1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vertical="center" wrapText="1"/>
    </xf>
    <xf numFmtId="0" fontId="26" fillId="0" borderId="61" xfId="0" applyFont="1" applyFill="1" applyBorder="1" applyAlignment="1">
      <alignment horizontal="right" vertical="center"/>
    </xf>
    <xf numFmtId="49" fontId="27" fillId="10" borderId="19" xfId="0" applyNumberFormat="1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vertical="center"/>
    </xf>
    <xf numFmtId="168" fontId="27" fillId="10" borderId="25" xfId="0" applyNumberFormat="1" applyFont="1" applyFill="1" applyBorder="1" applyAlignment="1" applyProtection="1">
      <alignment horizontal="center" vertical="center"/>
      <protection locked="0"/>
    </xf>
    <xf numFmtId="168" fontId="27" fillId="10" borderId="21" xfId="0" applyNumberFormat="1" applyFont="1" applyFill="1" applyBorder="1" applyAlignment="1" applyProtection="1">
      <alignment horizontal="center" vertical="center"/>
      <protection locked="0"/>
    </xf>
    <xf numFmtId="168" fontId="27" fillId="10" borderId="23" xfId="0" applyNumberFormat="1" applyFont="1" applyFill="1" applyBorder="1" applyAlignment="1" applyProtection="1">
      <alignment horizontal="center" vertical="center"/>
      <protection locked="0"/>
    </xf>
    <xf numFmtId="0" fontId="20" fillId="10" borderId="31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0" borderId="80" xfId="0" applyFont="1" applyFill="1" applyBorder="1" applyAlignment="1">
      <alignment vertical="center"/>
    </xf>
    <xf numFmtId="171" fontId="35" fillId="0" borderId="34" xfId="0" applyNumberFormat="1" applyFont="1" applyBorder="1" applyAlignment="1">
      <alignment vertical="center" wrapText="1"/>
    </xf>
    <xf numFmtId="171" fontId="35" fillId="0" borderId="41" xfId="0" applyNumberFormat="1" applyFont="1" applyBorder="1" applyAlignment="1">
      <alignment vertical="center" wrapText="1"/>
    </xf>
    <xf numFmtId="169" fontId="13" fillId="0" borderId="132" xfId="0" applyNumberFormat="1" applyFont="1" applyBorder="1" applyAlignment="1">
      <alignment vertical="center" wrapText="1"/>
    </xf>
    <xf numFmtId="169" fontId="13" fillId="0" borderId="133" xfId="0" applyNumberFormat="1" applyFont="1" applyBorder="1" applyAlignment="1">
      <alignment vertical="center" wrapText="1"/>
    </xf>
    <xf numFmtId="0" fontId="27" fillId="10" borderId="31" xfId="0" applyFont="1" applyFill="1" applyBorder="1" applyAlignment="1">
      <alignment horizontal="center" vertical="center"/>
    </xf>
    <xf numFmtId="49" fontId="27" fillId="10" borderId="58" xfId="0" applyNumberFormat="1" applyFont="1" applyFill="1" applyBorder="1" applyAlignment="1">
      <alignment horizontal="center" vertical="center" wrapText="1"/>
    </xf>
    <xf numFmtId="0" fontId="27" fillId="10" borderId="29" xfId="0" applyFont="1" applyFill="1" applyBorder="1" applyAlignment="1">
      <alignment horizontal="center" vertical="center"/>
    </xf>
    <xf numFmtId="0" fontId="27" fillId="10" borderId="80" xfId="0" applyFont="1" applyFill="1" applyBorder="1" applyAlignment="1">
      <alignment vertical="center"/>
    </xf>
    <xf numFmtId="0" fontId="20" fillId="0" borderId="33" xfId="0" applyFont="1" applyFill="1" applyBorder="1" applyAlignment="1">
      <alignment horizontal="center" vertical="center" wrapText="1"/>
    </xf>
    <xf numFmtId="168" fontId="27" fillId="0" borderId="82" xfId="0" applyNumberFormat="1" applyFont="1" applyFill="1" applyBorder="1" applyAlignment="1" applyProtection="1">
      <alignment horizontal="center" vertical="center"/>
      <protection locked="0"/>
    </xf>
    <xf numFmtId="168" fontId="27" fillId="10" borderId="58" xfId="0" applyNumberFormat="1" applyFont="1" applyFill="1" applyBorder="1" applyAlignment="1" applyProtection="1">
      <alignment horizontal="center" vertical="center"/>
      <protection locked="0"/>
    </xf>
    <xf numFmtId="168" fontId="27" fillId="0" borderId="9" xfId="0" applyNumberFormat="1" applyFont="1" applyFill="1" applyBorder="1" applyAlignment="1" applyProtection="1">
      <alignment horizontal="center" vertical="center"/>
      <protection locked="0"/>
    </xf>
    <xf numFmtId="49" fontId="33" fillId="7" borderId="58" xfId="0" applyNumberFormat="1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80" xfId="0" applyFont="1" applyFill="1" applyBorder="1" applyAlignment="1">
      <alignment vertical="center" wrapText="1"/>
    </xf>
    <xf numFmtId="0" fontId="17" fillId="0" borderId="120" xfId="0" applyFont="1" applyBorder="1" applyAlignment="1">
      <alignment horizontal="center" vertical="center"/>
    </xf>
    <xf numFmtId="0" fontId="33" fillId="7" borderId="29" xfId="0" applyFont="1" applyFill="1" applyBorder="1" applyAlignment="1">
      <alignment horizontal="centerContinuous" vertical="center" wrapText="1"/>
    </xf>
    <xf numFmtId="0" fontId="33" fillId="7" borderId="29" xfId="0" applyFont="1" applyFill="1" applyBorder="1" applyAlignment="1">
      <alignment horizontal="left" vertical="center" wrapText="1"/>
    </xf>
    <xf numFmtId="164" fontId="35" fillId="0" borderId="34" xfId="0" applyNumberFormat="1" applyFont="1" applyBorder="1" applyAlignment="1">
      <alignment vertical="center" wrapText="1"/>
    </xf>
    <xf numFmtId="165" fontId="35" fillId="0" borderId="34" xfId="0" applyNumberFormat="1" applyFont="1" applyBorder="1" applyAlignment="1">
      <alignment vertical="center" wrapText="1"/>
    </xf>
    <xf numFmtId="169" fontId="27" fillId="36" borderId="137" xfId="0" applyNumberFormat="1" applyFont="1" applyFill="1" applyBorder="1" applyAlignment="1">
      <alignment vertical="center" wrapText="1"/>
    </xf>
    <xf numFmtId="169" fontId="27" fillId="36" borderId="138" xfId="0" applyNumberFormat="1" applyFont="1" applyFill="1" applyBorder="1" applyAlignment="1">
      <alignment vertical="center" wrapText="1"/>
    </xf>
    <xf numFmtId="169" fontId="27" fillId="36" borderId="139" xfId="0" applyNumberFormat="1" applyFont="1" applyFill="1" applyBorder="1" applyAlignment="1">
      <alignment vertical="center" wrapText="1"/>
    </xf>
    <xf numFmtId="164" fontId="27" fillId="0" borderId="19" xfId="0" applyNumberFormat="1" applyFont="1" applyFill="1" applyBorder="1" applyAlignment="1" applyProtection="1">
      <alignment vertical="center" wrapText="1"/>
    </xf>
    <xf numFmtId="169" fontId="27" fillId="36" borderId="28" xfId="0" applyNumberFormat="1" applyFont="1" applyFill="1" applyBorder="1" applyAlignment="1">
      <alignment vertical="center" wrapText="1"/>
    </xf>
    <xf numFmtId="169" fontId="27" fillId="36" borderId="29" xfId="0" applyNumberFormat="1" applyFont="1" applyFill="1" applyBorder="1" applyAlignment="1">
      <alignment vertical="center" wrapText="1"/>
    </xf>
    <xf numFmtId="169" fontId="92" fillId="36" borderId="137" xfId="0" applyNumberFormat="1" applyFont="1" applyFill="1" applyBorder="1" applyAlignment="1">
      <alignment vertical="center" wrapText="1"/>
    </xf>
    <xf numFmtId="169" fontId="92" fillId="36" borderId="138" xfId="0" applyNumberFormat="1" applyFont="1" applyFill="1" applyBorder="1" applyAlignment="1">
      <alignment vertical="center" wrapText="1"/>
    </xf>
    <xf numFmtId="169" fontId="92" fillId="36" borderId="139" xfId="0" applyNumberFormat="1" applyFont="1" applyFill="1" applyBorder="1" applyAlignment="1">
      <alignment vertical="center" wrapText="1"/>
    </xf>
    <xf numFmtId="0" fontId="17" fillId="0" borderId="57" xfId="0" applyFont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 wrapText="1"/>
    </xf>
    <xf numFmtId="169" fontId="13" fillId="0" borderId="145" xfId="0" applyNumberFormat="1" applyFont="1" applyBorder="1" applyAlignment="1">
      <alignment vertical="center" wrapText="1"/>
    </xf>
    <xf numFmtId="169" fontId="27" fillId="36" borderId="85" xfId="0" applyNumberFormat="1" applyFont="1" applyFill="1" applyBorder="1" applyAlignment="1">
      <alignment vertical="center" wrapText="1"/>
    </xf>
    <xf numFmtId="169" fontId="13" fillId="0" borderId="134" xfId="0" applyNumberFormat="1" applyFont="1" applyBorder="1" applyAlignment="1">
      <alignment vertical="center" wrapText="1"/>
    </xf>
    <xf numFmtId="0" fontId="6" fillId="0" borderId="0" xfId="1" applyFont="1" applyBorder="1" applyAlignment="1">
      <alignment horizontal="left" vertical="top" wrapText="1"/>
    </xf>
    <xf numFmtId="0" fontId="17" fillId="0" borderId="38" xfId="0" applyFont="1" applyBorder="1" applyAlignment="1">
      <alignment horizontal="center" vertical="center"/>
    </xf>
    <xf numFmtId="3" fontId="30" fillId="6" borderId="80" xfId="0" applyNumberFormat="1" applyFont="1" applyFill="1" applyBorder="1" applyAlignment="1" applyProtection="1">
      <alignment horizontal="center" vertical="center"/>
    </xf>
    <xf numFmtId="3" fontId="13" fillId="0" borderId="42" xfId="0" applyNumberFormat="1" applyFont="1" applyFill="1" applyBorder="1" applyAlignment="1" applyProtection="1">
      <alignment horizontal="center" vertical="center"/>
    </xf>
    <xf numFmtId="3" fontId="13" fillId="0" borderId="35" xfId="0" applyNumberFormat="1" applyFont="1" applyFill="1" applyBorder="1" applyAlignment="1" applyProtection="1">
      <alignment horizontal="center" vertical="center"/>
    </xf>
    <xf numFmtId="168" fontId="33" fillId="7" borderId="80" xfId="0" applyNumberFormat="1" applyFont="1" applyFill="1" applyBorder="1" applyAlignment="1" applyProtection="1">
      <alignment horizontal="center" vertical="center"/>
      <protection locked="0"/>
    </xf>
    <xf numFmtId="164" fontId="20" fillId="9" borderId="24" xfId="0" applyNumberFormat="1" applyFont="1" applyFill="1" applyBorder="1" applyAlignment="1" applyProtection="1">
      <alignment horizontal="center" vertical="center"/>
      <protection locked="0"/>
    </xf>
    <xf numFmtId="168" fontId="33" fillId="7" borderId="58" xfId="0" applyNumberFormat="1" applyFont="1" applyFill="1" applyBorder="1" applyAlignment="1" applyProtection="1">
      <alignment horizontal="center" vertical="center"/>
      <protection locked="0"/>
    </xf>
    <xf numFmtId="0" fontId="17" fillId="0" borderId="48" xfId="0" applyFont="1" applyBorder="1" applyAlignment="1">
      <alignment horizontal="center" vertical="center"/>
    </xf>
    <xf numFmtId="0" fontId="13" fillId="0" borderId="37" xfId="0" applyFont="1" applyFill="1" applyBorder="1" applyAlignment="1">
      <alignment vertical="center" wrapText="1"/>
    </xf>
    <xf numFmtId="9" fontId="41" fillId="5" borderId="25" xfId="0" applyNumberFormat="1" applyFont="1" applyFill="1" applyBorder="1" applyAlignment="1">
      <alignment horizontal="center" vertical="center"/>
    </xf>
    <xf numFmtId="165" fontId="20" fillId="2" borderId="41" xfId="0" applyNumberFormat="1" applyFont="1" applyFill="1" applyBorder="1" applyAlignment="1" applyProtection="1">
      <alignment vertical="center" wrapText="1"/>
      <protection locked="0"/>
    </xf>
    <xf numFmtId="0" fontId="13" fillId="0" borderId="65" xfId="0" applyFont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vertical="center" wrapText="1"/>
    </xf>
    <xf numFmtId="0" fontId="20" fillId="9" borderId="20" xfId="0" applyFont="1" applyFill="1" applyBorder="1" applyAlignment="1">
      <alignment horizontal="center" vertical="center"/>
    </xf>
    <xf numFmtId="164" fontId="30" fillId="6" borderId="2" xfId="0" applyNumberFormat="1" applyFont="1" applyFill="1" applyBorder="1" applyAlignment="1">
      <alignment vertical="center" wrapText="1"/>
    </xf>
    <xf numFmtId="164" fontId="30" fillId="6" borderId="4" xfId="0" applyNumberFormat="1" applyFont="1" applyFill="1" applyBorder="1" applyAlignment="1">
      <alignment vertical="center" wrapText="1"/>
    </xf>
    <xf numFmtId="164" fontId="30" fillId="6" borderId="8" xfId="0" applyNumberFormat="1" applyFont="1" applyFill="1" applyBorder="1" applyAlignment="1">
      <alignment vertical="center" wrapText="1"/>
    </xf>
    <xf numFmtId="164" fontId="20" fillId="0" borderId="55" xfId="0" applyNumberFormat="1" applyFont="1" applyFill="1" applyBorder="1" applyAlignment="1">
      <alignment vertical="center" wrapText="1"/>
    </xf>
    <xf numFmtId="164" fontId="17" fillId="0" borderId="56" xfId="0" applyNumberFormat="1" applyFont="1" applyFill="1" applyBorder="1" applyAlignment="1">
      <alignment vertical="center" wrapText="1"/>
    </xf>
    <xf numFmtId="164" fontId="20" fillId="0" borderId="41" xfId="0" applyNumberFormat="1" applyFont="1" applyFill="1" applyBorder="1" applyAlignment="1">
      <alignment vertical="center" wrapText="1"/>
    </xf>
    <xf numFmtId="164" fontId="17" fillId="0" borderId="37" xfId="0" applyNumberFormat="1" applyFont="1" applyFill="1" applyBorder="1" applyAlignment="1">
      <alignment vertical="center" wrapText="1"/>
    </xf>
    <xf numFmtId="164" fontId="17" fillId="0" borderId="38" xfId="0" applyNumberFormat="1" applyFont="1" applyFill="1" applyBorder="1" applyAlignment="1">
      <alignment vertical="center" wrapText="1"/>
    </xf>
    <xf numFmtId="164" fontId="17" fillId="0" borderId="46" xfId="0" applyNumberFormat="1" applyFont="1" applyFill="1" applyBorder="1" applyAlignment="1">
      <alignment vertical="center" wrapText="1"/>
    </xf>
    <xf numFmtId="164" fontId="17" fillId="0" borderId="49" xfId="0" applyNumberFormat="1" applyFont="1" applyFill="1" applyBorder="1" applyAlignment="1">
      <alignment vertical="center" wrapText="1"/>
    </xf>
    <xf numFmtId="164" fontId="20" fillId="0" borderId="34" xfId="0" applyNumberFormat="1" applyFont="1" applyFill="1" applyBorder="1" applyAlignment="1">
      <alignment vertical="center" wrapText="1"/>
    </xf>
    <xf numFmtId="164" fontId="17" fillId="0" borderId="33" xfId="0" applyNumberFormat="1" applyFont="1" applyFill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0" fontId="21" fillId="0" borderId="51" xfId="0" applyFont="1" applyBorder="1" applyAlignment="1">
      <alignment vertical="center" wrapText="1"/>
    </xf>
    <xf numFmtId="0" fontId="21" fillId="0" borderId="90" xfId="0" applyFont="1" applyBorder="1" applyAlignment="1">
      <alignment vertical="center" wrapText="1"/>
    </xf>
    <xf numFmtId="168" fontId="18" fillId="7" borderId="58" xfId="0" applyNumberFormat="1" applyFont="1" applyFill="1" applyBorder="1" applyAlignment="1">
      <alignment vertical="center" wrapText="1"/>
    </xf>
    <xf numFmtId="168" fontId="18" fillId="7" borderId="29" xfId="0" applyNumberFormat="1" applyFont="1" applyFill="1" applyBorder="1" applyAlignment="1">
      <alignment vertical="center" wrapText="1"/>
    </xf>
    <xf numFmtId="168" fontId="18" fillId="7" borderId="27" xfId="0" applyNumberFormat="1" applyFont="1" applyFill="1" applyBorder="1" applyAlignment="1">
      <alignment vertical="center" wrapText="1"/>
    </xf>
    <xf numFmtId="164" fontId="18" fillId="9" borderId="9" xfId="0" applyNumberFormat="1" applyFont="1" applyFill="1" applyBorder="1" applyAlignment="1">
      <alignment vertical="center" wrapText="1"/>
    </xf>
    <xf numFmtId="164" fontId="18" fillId="9" borderId="11" xfId="0" applyNumberFormat="1" applyFont="1" applyFill="1" applyBorder="1" applyAlignment="1">
      <alignment vertical="center" wrapText="1"/>
    </xf>
    <xf numFmtId="164" fontId="18" fillId="9" borderId="17" xfId="0" applyNumberFormat="1" applyFont="1" applyFill="1" applyBorder="1" applyAlignment="1">
      <alignment vertical="center" wrapText="1"/>
    </xf>
    <xf numFmtId="164" fontId="20" fillId="9" borderId="58" xfId="0" applyNumberFormat="1" applyFont="1" applyFill="1" applyBorder="1" applyAlignment="1">
      <alignment vertical="center" wrapText="1"/>
    </xf>
    <xf numFmtId="164" fontId="20" fillId="9" borderId="29" xfId="0" applyNumberFormat="1" applyFont="1" applyFill="1" applyBorder="1" applyAlignment="1">
      <alignment vertical="center" wrapText="1"/>
    </xf>
    <xf numFmtId="164" fontId="20" fillId="9" borderId="27" xfId="0" applyNumberFormat="1" applyFont="1" applyFill="1" applyBorder="1" applyAlignment="1">
      <alignment vertical="center" wrapText="1"/>
    </xf>
    <xf numFmtId="164" fontId="13" fillId="0" borderId="33" xfId="0" applyNumberFormat="1" applyFont="1" applyFill="1" applyBorder="1" applyAlignment="1" applyProtection="1">
      <alignment vertical="center" wrapText="1"/>
    </xf>
    <xf numFmtId="164" fontId="13" fillId="0" borderId="32" xfId="0" applyNumberFormat="1" applyFont="1" applyFill="1" applyBorder="1" applyAlignment="1" applyProtection="1">
      <alignment vertical="center" wrapText="1"/>
    </xf>
    <xf numFmtId="3" fontId="35" fillId="0" borderId="41" xfId="0" applyNumberFormat="1" applyFont="1" applyFill="1" applyBorder="1" applyAlignment="1" applyProtection="1">
      <alignment vertical="center" wrapText="1"/>
    </xf>
    <xf numFmtId="3" fontId="26" fillId="2" borderId="37" xfId="0" applyNumberFormat="1" applyFont="1" applyFill="1" applyBorder="1" applyAlignment="1" applyProtection="1">
      <alignment vertical="center" wrapText="1"/>
      <protection locked="0"/>
    </xf>
    <xf numFmtId="3" fontId="26" fillId="2" borderId="38" xfId="0" applyNumberFormat="1" applyFont="1" applyFill="1" applyBorder="1" applyAlignment="1" applyProtection="1">
      <alignment vertical="center" wrapText="1"/>
      <protection locked="0"/>
    </xf>
    <xf numFmtId="4" fontId="35" fillId="0" borderId="59" xfId="0" applyNumberFormat="1" applyFont="1" applyFill="1" applyBorder="1" applyAlignment="1">
      <alignment horizontal="right" vertical="center" wrapText="1"/>
    </xf>
    <xf numFmtId="4" fontId="26" fillId="2" borderId="61" xfId="0" applyNumberFormat="1" applyFont="1" applyFill="1" applyBorder="1" applyAlignment="1" applyProtection="1">
      <alignment vertical="center" wrapText="1"/>
      <protection locked="0"/>
    </xf>
    <xf numFmtId="4" fontId="26" fillId="2" borderId="63" xfId="0" applyNumberFormat="1" applyFont="1" applyFill="1" applyBorder="1" applyAlignment="1" applyProtection="1">
      <alignment vertical="center" wrapText="1"/>
      <protection locked="0"/>
    </xf>
    <xf numFmtId="164" fontId="13" fillId="2" borderId="66" xfId="0" applyNumberFormat="1" applyFont="1" applyFill="1" applyBorder="1" applyAlignment="1" applyProtection="1">
      <alignment vertical="center" wrapText="1"/>
      <protection locked="0"/>
    </xf>
    <xf numFmtId="164" fontId="13" fillId="2" borderId="68" xfId="0" applyNumberFormat="1" applyFont="1" applyFill="1" applyBorder="1" applyAlignment="1" applyProtection="1">
      <alignment vertical="center" wrapText="1"/>
      <protection locked="0"/>
    </xf>
    <xf numFmtId="164" fontId="27" fillId="0" borderId="70" xfId="0" applyNumberFormat="1" applyFont="1" applyFill="1" applyBorder="1" applyAlignment="1" applyProtection="1">
      <alignment vertical="center" wrapText="1"/>
    </xf>
    <xf numFmtId="164" fontId="13" fillId="2" borderId="72" xfId="0" applyNumberFormat="1" applyFont="1" applyFill="1" applyBorder="1" applyAlignment="1" applyProtection="1">
      <alignment vertical="center" wrapText="1"/>
      <protection locked="0"/>
    </xf>
    <xf numFmtId="164" fontId="13" fillId="2" borderId="105" xfId="0" applyNumberFormat="1" applyFont="1" applyFill="1" applyBorder="1" applyAlignment="1" applyProtection="1">
      <alignment vertical="center" wrapText="1"/>
      <protection locked="0"/>
    </xf>
    <xf numFmtId="164" fontId="27" fillId="0" borderId="64" xfId="0" applyNumberFormat="1" applyFont="1" applyFill="1" applyBorder="1" applyAlignment="1">
      <alignment vertical="center" wrapText="1"/>
    </xf>
    <xf numFmtId="164" fontId="13" fillId="0" borderId="66" xfId="0" applyNumberFormat="1" applyFont="1" applyFill="1" applyBorder="1" applyAlignment="1">
      <alignment vertical="center" wrapText="1"/>
    </xf>
    <xf numFmtId="164" fontId="13" fillId="0" borderId="68" xfId="0" applyNumberFormat="1" applyFont="1" applyFill="1" applyBorder="1" applyAlignment="1">
      <alignment vertical="center" wrapText="1"/>
    </xf>
    <xf numFmtId="4" fontId="35" fillId="0" borderId="45" xfId="0" applyNumberFormat="1" applyFont="1" applyFill="1" applyBorder="1" applyAlignment="1">
      <alignment horizontal="right" vertical="center" wrapText="1"/>
    </xf>
    <xf numFmtId="4" fontId="26" fillId="2" borderId="46" xfId="0" applyNumberFormat="1" applyFont="1" applyFill="1" applyBorder="1" applyAlignment="1" applyProtection="1">
      <alignment vertical="center" wrapText="1"/>
      <protection locked="0"/>
    </xf>
    <xf numFmtId="4" fontId="26" fillId="2" borderId="49" xfId="0" applyNumberFormat="1" applyFont="1" applyFill="1" applyBorder="1" applyAlignment="1" applyProtection="1">
      <alignment vertical="center" wrapText="1"/>
      <protection locked="0"/>
    </xf>
    <xf numFmtId="164" fontId="13" fillId="0" borderId="37" xfId="0" applyNumberFormat="1" applyFont="1" applyFill="1" applyBorder="1" applyAlignment="1" applyProtection="1">
      <alignment vertical="center" wrapText="1"/>
    </xf>
    <xf numFmtId="164" fontId="13" fillId="0" borderId="38" xfId="0" applyNumberFormat="1" applyFont="1" applyFill="1" applyBorder="1" applyAlignment="1" applyProtection="1">
      <alignment vertical="center" wrapText="1"/>
    </xf>
    <xf numFmtId="4" fontId="35" fillId="0" borderId="41" xfId="0" applyNumberFormat="1" applyFont="1" applyFill="1" applyBorder="1" applyAlignment="1">
      <alignment horizontal="right" vertical="center" wrapText="1"/>
    </xf>
    <xf numFmtId="4" fontId="26" fillId="2" borderId="37" xfId="0" applyNumberFormat="1" applyFont="1" applyFill="1" applyBorder="1" applyAlignment="1" applyProtection="1">
      <alignment vertical="center" wrapText="1"/>
      <protection locked="0"/>
    </xf>
    <xf numFmtId="4" fontId="26" fillId="2" borderId="38" xfId="0" applyNumberFormat="1" applyFont="1" applyFill="1" applyBorder="1" applyAlignment="1" applyProtection="1">
      <alignment vertical="center" wrapText="1"/>
      <protection locked="0"/>
    </xf>
    <xf numFmtId="164" fontId="27" fillId="0" borderId="77" xfId="0" applyNumberFormat="1" applyFont="1" applyFill="1" applyBorder="1" applyAlignment="1" applyProtection="1">
      <alignment vertical="center" wrapText="1"/>
    </xf>
    <xf numFmtId="164" fontId="13" fillId="2" borderId="76" xfId="0" applyNumberFormat="1" applyFont="1" applyFill="1" applyBorder="1" applyAlignment="1" applyProtection="1">
      <alignment vertical="center" wrapText="1"/>
      <protection locked="0"/>
    </xf>
    <xf numFmtId="164" fontId="13" fillId="2" borderId="78" xfId="0" applyNumberFormat="1" applyFont="1" applyFill="1" applyBorder="1" applyAlignment="1" applyProtection="1">
      <alignment vertical="center" wrapText="1"/>
      <protection locked="0"/>
    </xf>
    <xf numFmtId="164" fontId="27" fillId="0" borderId="59" xfId="0" applyNumberFormat="1" applyFont="1" applyFill="1" applyBorder="1" applyAlignment="1" applyProtection="1">
      <alignment vertical="center" wrapText="1"/>
    </xf>
    <xf numFmtId="164" fontId="13" fillId="2" borderId="61" xfId="0" applyNumberFormat="1" applyFont="1" applyFill="1" applyBorder="1" applyAlignment="1" applyProtection="1">
      <alignment vertical="center" wrapText="1"/>
      <protection locked="0"/>
    </xf>
    <xf numFmtId="164" fontId="13" fillId="2" borderId="63" xfId="0" applyNumberFormat="1" applyFont="1" applyFill="1" applyBorder="1" applyAlignment="1" applyProtection="1">
      <alignment vertical="center" wrapText="1"/>
      <protection locked="0"/>
    </xf>
    <xf numFmtId="164" fontId="13" fillId="2" borderId="69" xfId="0" applyNumberFormat="1" applyFont="1" applyFill="1" applyBorder="1" applyAlignment="1" applyProtection="1">
      <alignment vertical="center" wrapText="1"/>
      <protection locked="0"/>
    </xf>
    <xf numFmtId="164" fontId="13" fillId="2" borderId="79" xfId="0" applyNumberFormat="1" applyFont="1" applyFill="1" applyBorder="1" applyAlignment="1" applyProtection="1">
      <alignment vertical="center" wrapText="1"/>
      <protection locked="0"/>
    </xf>
    <xf numFmtId="164" fontId="13" fillId="0" borderId="72" xfId="0" applyNumberFormat="1" applyFont="1" applyFill="1" applyBorder="1" applyAlignment="1" applyProtection="1">
      <alignment vertical="center" wrapText="1"/>
    </xf>
    <xf numFmtId="164" fontId="13" fillId="0" borderId="105" xfId="0" applyNumberFormat="1" applyFont="1" applyFill="1" applyBorder="1" applyAlignment="1" applyProtection="1">
      <alignment vertical="center" wrapText="1"/>
    </xf>
    <xf numFmtId="164" fontId="42" fillId="0" borderId="34" xfId="0" applyNumberFormat="1" applyFont="1" applyFill="1" applyBorder="1" applyAlignment="1" applyProtection="1">
      <alignment vertical="center" wrapText="1"/>
    </xf>
    <xf numFmtId="164" fontId="25" fillId="0" borderId="33" xfId="0" applyNumberFormat="1" applyFont="1" applyFill="1" applyBorder="1" applyAlignment="1" applyProtection="1">
      <alignment vertical="center" wrapText="1"/>
    </xf>
    <xf numFmtId="164" fontId="25" fillId="0" borderId="32" xfId="0" applyNumberFormat="1" applyFont="1" applyFill="1" applyBorder="1" applyAlignment="1" applyProtection="1">
      <alignment vertical="center" wrapText="1"/>
    </xf>
    <xf numFmtId="3" fontId="45" fillId="0" borderId="41" xfId="0" applyNumberFormat="1" applyFont="1" applyFill="1" applyBorder="1" applyAlignment="1" applyProtection="1">
      <alignment vertical="center" wrapText="1"/>
    </xf>
    <xf numFmtId="3" fontId="44" fillId="2" borderId="37" xfId="0" applyNumberFormat="1" applyFont="1" applyFill="1" applyBorder="1" applyAlignment="1" applyProtection="1">
      <alignment vertical="center" wrapText="1"/>
      <protection locked="0"/>
    </xf>
    <xf numFmtId="3" fontId="44" fillId="2" borderId="38" xfId="0" applyNumberFormat="1" applyFont="1" applyFill="1" applyBorder="1" applyAlignment="1" applyProtection="1">
      <alignment vertical="center" wrapText="1"/>
      <protection locked="0"/>
    </xf>
    <xf numFmtId="4" fontId="45" fillId="0" borderId="41" xfId="0" applyNumberFormat="1" applyFont="1" applyFill="1" applyBorder="1" applyAlignment="1">
      <alignment horizontal="right" vertical="center" wrapText="1"/>
    </xf>
    <xf numFmtId="4" fontId="44" fillId="2" borderId="37" xfId="0" applyNumberFormat="1" applyFont="1" applyFill="1" applyBorder="1" applyAlignment="1" applyProtection="1">
      <alignment vertical="center" wrapText="1"/>
      <protection locked="0"/>
    </xf>
    <xf numFmtId="4" fontId="44" fillId="2" borderId="38" xfId="0" applyNumberFormat="1" applyFont="1" applyFill="1" applyBorder="1" applyAlignment="1" applyProtection="1">
      <alignment vertical="center" wrapText="1"/>
      <protection locked="0"/>
    </xf>
    <xf numFmtId="4" fontId="45" fillId="0" borderId="59" xfId="0" applyNumberFormat="1" applyFont="1" applyFill="1" applyBorder="1" applyAlignment="1">
      <alignment horizontal="right" vertical="center" wrapText="1"/>
    </xf>
    <xf numFmtId="4" fontId="44" fillId="2" borderId="61" xfId="0" applyNumberFormat="1" applyFont="1" applyFill="1" applyBorder="1" applyAlignment="1" applyProtection="1">
      <alignment vertical="center" wrapText="1"/>
      <protection locked="0"/>
    </xf>
    <xf numFmtId="4" fontId="44" fillId="2" borderId="63" xfId="0" applyNumberFormat="1" applyFont="1" applyFill="1" applyBorder="1" applyAlignment="1" applyProtection="1">
      <alignment vertical="center" wrapText="1"/>
      <protection locked="0"/>
    </xf>
    <xf numFmtId="4" fontId="35" fillId="0" borderId="64" xfId="0" applyNumberFormat="1" applyFont="1" applyFill="1" applyBorder="1" applyAlignment="1">
      <alignment horizontal="right" vertical="center" wrapText="1"/>
    </xf>
    <xf numFmtId="4" fontId="26" fillId="2" borderId="66" xfId="0" applyNumberFormat="1" applyFont="1" applyFill="1" applyBorder="1" applyAlignment="1" applyProtection="1">
      <alignment vertical="center" wrapText="1"/>
      <protection locked="0"/>
    </xf>
    <xf numFmtId="4" fontId="26" fillId="2" borderId="68" xfId="0" applyNumberFormat="1" applyFont="1" applyFill="1" applyBorder="1" applyAlignment="1" applyProtection="1">
      <alignment vertical="center" wrapText="1"/>
      <protection locked="0"/>
    </xf>
    <xf numFmtId="164" fontId="20" fillId="9" borderId="28" xfId="0" applyNumberFormat="1" applyFont="1" applyFill="1" applyBorder="1" applyAlignment="1">
      <alignment vertical="center" wrapText="1"/>
    </xf>
    <xf numFmtId="164" fontId="20" fillId="9" borderId="85" xfId="0" applyNumberFormat="1" applyFont="1" applyFill="1" applyBorder="1" applyAlignment="1">
      <alignment vertical="center" wrapText="1"/>
    </xf>
    <xf numFmtId="164" fontId="20" fillId="10" borderId="58" xfId="0" applyNumberFormat="1" applyFont="1" applyFill="1" applyBorder="1" applyAlignment="1">
      <alignment vertical="center" wrapText="1"/>
    </xf>
    <xf numFmtId="164" fontId="27" fillId="2" borderId="11" xfId="0" applyNumberFormat="1" applyFont="1" applyFill="1" applyBorder="1" applyAlignment="1" applyProtection="1">
      <alignment vertical="center" wrapText="1"/>
      <protection locked="0"/>
    </xf>
    <xf numFmtId="164" fontId="27" fillId="2" borderId="17" xfId="0" applyNumberFormat="1" applyFont="1" applyFill="1" applyBorder="1" applyAlignment="1" applyProtection="1">
      <alignment vertical="center" wrapText="1"/>
      <protection locked="0"/>
    </xf>
    <xf numFmtId="168" fontId="20" fillId="9" borderId="58" xfId="0" applyNumberFormat="1" applyFont="1" applyFill="1" applyBorder="1" applyAlignment="1">
      <alignment vertical="center" wrapText="1"/>
    </xf>
    <xf numFmtId="168" fontId="20" fillId="9" borderId="29" xfId="0" applyNumberFormat="1" applyFont="1" applyFill="1" applyBorder="1" applyAlignment="1">
      <alignment vertical="center" wrapText="1"/>
    </xf>
    <xf numFmtId="168" fontId="20" fillId="9" borderId="27" xfId="0" applyNumberFormat="1" applyFont="1" applyFill="1" applyBorder="1" applyAlignment="1">
      <alignment vertical="center" wrapText="1"/>
    </xf>
    <xf numFmtId="164" fontId="18" fillId="9" borderId="58" xfId="0" applyNumberFormat="1" applyFont="1" applyFill="1" applyBorder="1" applyAlignment="1">
      <alignment vertical="center" wrapText="1"/>
    </xf>
    <xf numFmtId="164" fontId="18" fillId="9" borderId="29" xfId="0" applyNumberFormat="1" applyFont="1" applyFill="1" applyBorder="1" applyAlignment="1">
      <alignment vertical="center" wrapText="1"/>
    </xf>
    <xf numFmtId="164" fontId="18" fillId="9" borderId="27" xfId="0" applyNumberFormat="1" applyFont="1" applyFill="1" applyBorder="1" applyAlignment="1">
      <alignment vertical="center" wrapText="1"/>
    </xf>
    <xf numFmtId="164" fontId="18" fillId="7" borderId="58" xfId="0" applyNumberFormat="1" applyFont="1" applyFill="1" applyBorder="1" applyAlignment="1">
      <alignment vertical="center" wrapText="1"/>
    </xf>
    <xf numFmtId="164" fontId="18" fillId="7" borderId="29" xfId="0" applyNumberFormat="1" applyFont="1" applyFill="1" applyBorder="1" applyAlignment="1">
      <alignment vertical="center" wrapText="1"/>
    </xf>
    <xf numFmtId="164" fontId="18" fillId="7" borderId="27" xfId="0" applyNumberFormat="1" applyFont="1" applyFill="1" applyBorder="1" applyAlignment="1">
      <alignment vertical="center" wrapText="1"/>
    </xf>
    <xf numFmtId="164" fontId="18" fillId="9" borderId="16" xfId="0" applyNumberFormat="1" applyFont="1" applyFill="1" applyBorder="1" applyAlignment="1">
      <alignment vertical="center" wrapText="1"/>
    </xf>
    <xf numFmtId="164" fontId="18" fillId="9" borderId="4" xfId="0" applyNumberFormat="1" applyFont="1" applyFill="1" applyBorder="1" applyAlignment="1">
      <alignment vertical="center" wrapText="1"/>
    </xf>
    <xf numFmtId="164" fontId="18" fillId="9" borderId="12" xfId="0" applyNumberFormat="1" applyFont="1" applyFill="1" applyBorder="1" applyAlignment="1">
      <alignment vertical="center" wrapText="1"/>
    </xf>
    <xf numFmtId="164" fontId="27" fillId="0" borderId="34" xfId="0" applyNumberFormat="1" applyFont="1" applyFill="1" applyBorder="1" applyAlignment="1">
      <alignment vertical="center" wrapText="1"/>
    </xf>
    <xf numFmtId="164" fontId="13" fillId="0" borderId="33" xfId="0" applyNumberFormat="1" applyFont="1" applyFill="1" applyBorder="1" applyAlignment="1">
      <alignment vertical="center" wrapText="1"/>
    </xf>
    <xf numFmtId="164" fontId="13" fillId="0" borderId="32" xfId="0" applyNumberFormat="1" applyFont="1" applyFill="1" applyBorder="1" applyAlignment="1">
      <alignment vertical="center" wrapText="1"/>
    </xf>
    <xf numFmtId="4" fontId="45" fillId="0" borderId="45" xfId="0" applyNumberFormat="1" applyFont="1" applyFill="1" applyBorder="1" applyAlignment="1">
      <alignment horizontal="right" vertical="center" wrapText="1"/>
    </xf>
    <xf numFmtId="4" fontId="44" fillId="2" borderId="46" xfId="0" applyNumberFormat="1" applyFont="1" applyFill="1" applyBorder="1" applyAlignment="1" applyProtection="1">
      <alignment vertical="center" wrapText="1"/>
      <protection locked="0"/>
    </xf>
    <xf numFmtId="4" fontId="44" fillId="2" borderId="49" xfId="0" applyNumberFormat="1" applyFont="1" applyFill="1" applyBorder="1" applyAlignment="1" applyProtection="1">
      <alignment vertical="center" wrapText="1"/>
      <protection locked="0"/>
    </xf>
    <xf numFmtId="164" fontId="42" fillId="0" borderId="41" xfId="0" applyNumberFormat="1" applyFont="1" applyFill="1" applyBorder="1" applyAlignment="1" applyProtection="1">
      <alignment vertical="center" wrapText="1"/>
    </xf>
    <xf numFmtId="164" fontId="25" fillId="0" borderId="37" xfId="0" applyNumberFormat="1" applyFont="1" applyFill="1" applyBorder="1" applyAlignment="1" applyProtection="1">
      <alignment vertical="center" wrapText="1"/>
    </xf>
    <xf numFmtId="164" fontId="25" fillId="0" borderId="38" xfId="0" applyNumberFormat="1" applyFont="1" applyFill="1" applyBorder="1" applyAlignment="1" applyProtection="1">
      <alignment vertical="center" wrapText="1"/>
    </xf>
    <xf numFmtId="4" fontId="35" fillId="0" borderId="41" xfId="0" applyNumberFormat="1" applyFont="1" applyFill="1" applyBorder="1" applyAlignment="1" applyProtection="1">
      <alignment vertical="center" wrapText="1"/>
    </xf>
    <xf numFmtId="165" fontId="35" fillId="0" borderId="41" xfId="0" applyNumberFormat="1" applyFont="1" applyBorder="1" applyAlignment="1">
      <alignment vertical="center" wrapText="1"/>
    </xf>
    <xf numFmtId="165" fontId="26" fillId="2" borderId="37" xfId="0" applyNumberFormat="1" applyFont="1" applyFill="1" applyBorder="1" applyAlignment="1" applyProtection="1">
      <alignment vertical="center" wrapText="1"/>
      <protection locked="0"/>
    </xf>
    <xf numFmtId="165" fontId="26" fillId="2" borderId="38" xfId="0" applyNumberFormat="1" applyFont="1" applyFill="1" applyBorder="1" applyAlignment="1" applyProtection="1">
      <alignment vertical="center" wrapText="1"/>
      <protection locked="0"/>
    </xf>
    <xf numFmtId="164" fontId="27" fillId="0" borderId="41" xfId="0" applyNumberFormat="1" applyFont="1" applyFill="1" applyBorder="1" applyAlignment="1">
      <alignment vertical="center" wrapText="1"/>
    </xf>
    <xf numFmtId="164" fontId="13" fillId="0" borderId="37" xfId="0" applyNumberFormat="1" applyFont="1" applyFill="1" applyBorder="1" applyAlignment="1">
      <alignment vertical="center" wrapText="1"/>
    </xf>
    <xf numFmtId="164" fontId="13" fillId="0" borderId="38" xfId="0" applyNumberFormat="1" applyFont="1" applyFill="1" applyBorder="1" applyAlignment="1">
      <alignment vertical="center" wrapText="1"/>
    </xf>
    <xf numFmtId="165" fontId="45" fillId="0" borderId="41" xfId="0" applyNumberFormat="1" applyFont="1" applyBorder="1" applyAlignment="1">
      <alignment vertical="center" wrapText="1"/>
    </xf>
    <xf numFmtId="165" fontId="44" fillId="2" borderId="37" xfId="0" applyNumberFormat="1" applyFont="1" applyFill="1" applyBorder="1" applyAlignment="1" applyProtection="1">
      <alignment vertical="center" wrapText="1"/>
      <protection locked="0"/>
    </xf>
    <xf numFmtId="165" fontId="44" fillId="2" borderId="38" xfId="0" applyNumberFormat="1" applyFont="1" applyFill="1" applyBorder="1" applyAlignment="1" applyProtection="1">
      <alignment vertical="center" wrapText="1"/>
      <protection locked="0"/>
    </xf>
    <xf numFmtId="166" fontId="45" fillId="0" borderId="41" xfId="0" applyNumberFormat="1" applyFont="1" applyBorder="1" applyAlignment="1">
      <alignment vertical="center" wrapText="1"/>
    </xf>
    <xf numFmtId="166" fontId="44" fillId="2" borderId="37" xfId="0" applyNumberFormat="1" applyFont="1" applyFill="1" applyBorder="1" applyAlignment="1" applyProtection="1">
      <alignment vertical="center" wrapText="1"/>
      <protection locked="0"/>
    </xf>
    <xf numFmtId="166" fontId="44" fillId="2" borderId="38" xfId="0" applyNumberFormat="1" applyFont="1" applyFill="1" applyBorder="1" applyAlignment="1" applyProtection="1">
      <alignment vertical="center" wrapText="1"/>
      <protection locked="0"/>
    </xf>
    <xf numFmtId="164" fontId="13" fillId="2" borderId="121" xfId="0" applyNumberFormat="1" applyFont="1" applyFill="1" applyBorder="1" applyAlignment="1" applyProtection="1">
      <alignment vertical="center" wrapText="1"/>
      <protection locked="0"/>
    </xf>
    <xf numFmtId="164" fontId="13" fillId="2" borderId="136" xfId="0" applyNumberFormat="1" applyFont="1" applyFill="1" applyBorder="1" applyAlignment="1" applyProtection="1">
      <alignment vertical="center" wrapText="1"/>
      <protection locked="0"/>
    </xf>
    <xf numFmtId="164" fontId="13" fillId="2" borderId="21" xfId="0" applyNumberFormat="1" applyFont="1" applyFill="1" applyBorder="1" applyAlignment="1" applyProtection="1">
      <alignment vertical="center" wrapText="1"/>
      <protection locked="0"/>
    </xf>
    <xf numFmtId="164" fontId="13" fillId="2" borderId="26" xfId="0" applyNumberFormat="1" applyFont="1" applyFill="1" applyBorder="1" applyAlignment="1" applyProtection="1">
      <alignment vertical="center" wrapText="1"/>
      <protection locked="0"/>
    </xf>
    <xf numFmtId="49" fontId="25" fillId="0" borderId="34" xfId="0" applyNumberFormat="1" applyFont="1" applyFill="1" applyBorder="1" applyAlignment="1">
      <alignment horizontal="center" vertical="center" wrapText="1"/>
    </xf>
    <xf numFmtId="49" fontId="29" fillId="0" borderId="148" xfId="0" applyNumberFormat="1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88" xfId="0" applyFont="1" applyFill="1" applyBorder="1" applyAlignment="1">
      <alignment horizontal="center" vertical="center" wrapText="1"/>
    </xf>
    <xf numFmtId="0" fontId="13" fillId="0" borderId="149" xfId="0" applyFont="1" applyFill="1" applyBorder="1" applyAlignment="1">
      <alignment vertical="center" wrapText="1"/>
    </xf>
    <xf numFmtId="0" fontId="17" fillId="0" borderId="87" xfId="0" applyFont="1" applyBorder="1" applyAlignment="1">
      <alignment horizontal="center" vertical="center"/>
    </xf>
    <xf numFmtId="164" fontId="27" fillId="0" borderId="148" xfId="0" applyNumberFormat="1" applyFont="1" applyFill="1" applyBorder="1" applyAlignment="1" applyProtection="1">
      <alignment vertical="center" wrapText="1"/>
    </xf>
    <xf numFmtId="164" fontId="13" fillId="2" borderId="88" xfId="0" applyNumberFormat="1" applyFont="1" applyFill="1" applyBorder="1" applyAlignment="1" applyProtection="1">
      <alignment vertical="center" wrapText="1"/>
      <protection locked="0"/>
    </xf>
    <xf numFmtId="164" fontId="13" fillId="2" borderId="150" xfId="0" applyNumberFormat="1" applyFont="1" applyFill="1" applyBorder="1" applyAlignment="1" applyProtection="1">
      <alignment vertical="center" wrapText="1"/>
      <protection locked="0"/>
    </xf>
    <xf numFmtId="164" fontId="20" fillId="10" borderId="28" xfId="0" applyNumberFormat="1" applyFont="1" applyFill="1" applyBorder="1" applyAlignment="1">
      <alignment vertical="center" wrapText="1"/>
    </xf>
    <xf numFmtId="164" fontId="20" fillId="10" borderId="85" xfId="0" applyNumberFormat="1" applyFont="1" applyFill="1" applyBorder="1" applyAlignment="1">
      <alignment vertical="center" wrapText="1"/>
    </xf>
    <xf numFmtId="165" fontId="20" fillId="2" borderId="34" xfId="0" applyNumberFormat="1" applyFont="1" applyFill="1" applyBorder="1" applyAlignment="1" applyProtection="1">
      <alignment vertical="center" wrapText="1"/>
      <protection locked="0"/>
    </xf>
    <xf numFmtId="165" fontId="17" fillId="2" borderId="41" xfId="0" applyNumberFormat="1" applyFont="1" applyFill="1" applyBorder="1" applyAlignment="1" applyProtection="1">
      <alignment vertical="center" wrapText="1"/>
      <protection locked="0"/>
    </xf>
    <xf numFmtId="165" fontId="17" fillId="2" borderId="37" xfId="0" applyNumberFormat="1" applyFont="1" applyFill="1" applyBorder="1" applyAlignment="1" applyProtection="1">
      <alignment vertical="center" wrapText="1"/>
      <protection locked="0"/>
    </xf>
    <xf numFmtId="165" fontId="17" fillId="2" borderId="43" xfId="0" applyNumberFormat="1" applyFont="1" applyFill="1" applyBorder="1" applyAlignment="1" applyProtection="1">
      <alignment vertical="center" wrapText="1"/>
      <protection locked="0"/>
    </xf>
    <xf numFmtId="165" fontId="20" fillId="2" borderId="38" xfId="0" applyNumberFormat="1" applyFont="1" applyFill="1" applyBorder="1" applyAlignment="1" applyProtection="1">
      <alignment vertical="center" wrapText="1"/>
      <protection locked="0"/>
    </xf>
    <xf numFmtId="165" fontId="20" fillId="0" borderId="41" xfId="0" applyNumberFormat="1" applyFont="1" applyFill="1" applyBorder="1" applyAlignment="1" applyProtection="1">
      <alignment vertical="center" wrapText="1"/>
    </xf>
    <xf numFmtId="164" fontId="30" fillId="6" borderId="58" xfId="0" applyNumberFormat="1" applyFont="1" applyFill="1" applyBorder="1" applyAlignment="1">
      <alignment vertical="center" wrapText="1"/>
    </xf>
    <xf numFmtId="164" fontId="30" fillId="6" borderId="29" xfId="0" applyNumberFormat="1" applyFont="1" applyFill="1" applyBorder="1" applyAlignment="1">
      <alignment vertical="center" wrapText="1"/>
    </xf>
    <xf numFmtId="164" fontId="30" fillId="6" borderId="27" xfId="0" applyNumberFormat="1" applyFont="1" applyFill="1" applyBorder="1" applyAlignment="1">
      <alignment vertical="center" wrapText="1"/>
    </xf>
    <xf numFmtId="167" fontId="18" fillId="6" borderId="58" xfId="0" applyNumberFormat="1" applyFont="1" applyFill="1" applyBorder="1" applyAlignment="1">
      <alignment vertical="center" wrapText="1"/>
    </xf>
    <xf numFmtId="167" fontId="18" fillId="6" borderId="29" xfId="0" applyNumberFormat="1" applyFont="1" applyFill="1" applyBorder="1" applyAlignment="1">
      <alignment vertical="center" wrapText="1"/>
    </xf>
    <xf numFmtId="167" fontId="18" fillId="6" borderId="27" xfId="0" applyNumberFormat="1" applyFont="1" applyFill="1" applyBorder="1" applyAlignment="1">
      <alignment vertical="center" wrapText="1"/>
    </xf>
    <xf numFmtId="164" fontId="17" fillId="0" borderId="14" xfId="0" applyNumberFormat="1" applyFont="1" applyFill="1" applyBorder="1" applyAlignment="1" applyProtection="1">
      <alignment vertical="center" wrapText="1"/>
    </xf>
    <xf numFmtId="164" fontId="17" fillId="0" borderId="33" xfId="0" applyNumberFormat="1" applyFont="1" applyFill="1" applyBorder="1" applyAlignment="1" applyProtection="1">
      <alignment vertical="center" wrapText="1"/>
    </xf>
    <xf numFmtId="164" fontId="17" fillId="0" borderId="13" xfId="0" applyNumberFormat="1" applyFont="1" applyFill="1" applyBorder="1" applyAlignment="1" applyProtection="1">
      <alignment vertical="center" wrapText="1"/>
    </xf>
    <xf numFmtId="164" fontId="17" fillId="0" borderId="32" xfId="0" applyNumberFormat="1" applyFont="1" applyFill="1" applyBorder="1" applyAlignment="1" applyProtection="1">
      <alignment vertical="center" wrapText="1"/>
    </xf>
    <xf numFmtId="167" fontId="17" fillId="0" borderId="34" xfId="0" applyNumberFormat="1" applyFont="1" applyFill="1" applyBorder="1" applyAlignment="1">
      <alignment vertical="center" wrapText="1"/>
    </xf>
    <xf numFmtId="167" fontId="17" fillId="0" borderId="33" xfId="0" applyNumberFormat="1" applyFont="1" applyFill="1" applyBorder="1" applyAlignment="1">
      <alignment vertical="center" wrapText="1"/>
    </xf>
    <xf numFmtId="167" fontId="17" fillId="0" borderId="32" xfId="0" applyNumberFormat="1" applyFont="1" applyFill="1" applyBorder="1" applyAlignment="1">
      <alignment vertical="center" wrapText="1"/>
    </xf>
    <xf numFmtId="164" fontId="17" fillId="0" borderId="39" xfId="0" applyNumberFormat="1" applyFont="1" applyFill="1" applyBorder="1" applyAlignment="1" applyProtection="1">
      <alignment vertical="center" wrapText="1"/>
    </xf>
    <xf numFmtId="164" fontId="17" fillId="0" borderId="37" xfId="0" applyNumberFormat="1" applyFont="1" applyFill="1" applyBorder="1" applyAlignment="1" applyProtection="1">
      <alignment vertical="center" wrapText="1"/>
    </xf>
    <xf numFmtId="164" fontId="17" fillId="0" borderId="40" xfId="0" applyNumberFormat="1" applyFont="1" applyFill="1" applyBorder="1" applyAlignment="1" applyProtection="1">
      <alignment vertical="center" wrapText="1"/>
    </xf>
    <xf numFmtId="164" fontId="17" fillId="0" borderId="38" xfId="0" applyNumberFormat="1" applyFont="1" applyFill="1" applyBorder="1" applyAlignment="1" applyProtection="1">
      <alignment vertical="center" wrapText="1"/>
    </xf>
    <xf numFmtId="167" fontId="17" fillId="0" borderId="41" xfId="0" applyNumberFormat="1" applyFont="1" applyFill="1" applyBorder="1" applyAlignment="1">
      <alignment vertical="center" wrapText="1"/>
    </xf>
    <xf numFmtId="167" fontId="17" fillId="0" borderId="37" xfId="0" applyNumberFormat="1" applyFont="1" applyFill="1" applyBorder="1" applyAlignment="1">
      <alignment vertical="center" wrapText="1"/>
    </xf>
    <xf numFmtId="167" fontId="17" fillId="0" borderId="38" xfId="0" applyNumberFormat="1" applyFont="1" applyFill="1" applyBorder="1" applyAlignment="1">
      <alignment vertical="center" wrapText="1"/>
    </xf>
    <xf numFmtId="164" fontId="33" fillId="7" borderId="31" xfId="0" applyNumberFormat="1" applyFont="1" applyFill="1" applyBorder="1" applyAlignment="1" applyProtection="1">
      <alignment vertical="center" wrapText="1"/>
    </xf>
    <xf numFmtId="164" fontId="33" fillId="7" borderId="29" xfId="0" applyNumberFormat="1" applyFont="1" applyFill="1" applyBorder="1" applyAlignment="1" applyProtection="1">
      <alignment vertical="center" wrapText="1"/>
    </xf>
    <xf numFmtId="164" fontId="33" fillId="7" borderId="85" xfId="0" applyNumberFormat="1" applyFont="1" applyFill="1" applyBorder="1" applyAlignment="1" applyProtection="1">
      <alignment vertical="center" wrapText="1"/>
    </xf>
    <xf numFmtId="167" fontId="33" fillId="7" borderId="28" xfId="0" applyNumberFormat="1" applyFont="1" applyFill="1" applyBorder="1" applyAlignment="1" applyProtection="1">
      <alignment vertical="center" wrapText="1"/>
    </xf>
    <xf numFmtId="167" fontId="33" fillId="7" borderId="29" xfId="0" applyNumberFormat="1" applyFont="1" applyFill="1" applyBorder="1" applyAlignment="1" applyProtection="1">
      <alignment vertical="center" wrapText="1"/>
    </xf>
    <xf numFmtId="167" fontId="33" fillId="7" borderId="85" xfId="0" applyNumberFormat="1" applyFont="1" applyFill="1" applyBorder="1" applyAlignment="1" applyProtection="1">
      <alignment vertical="center" wrapText="1"/>
    </xf>
    <xf numFmtId="164" fontId="20" fillId="9" borderId="19" xfId="0" applyNumberFormat="1" applyFont="1" applyFill="1" applyBorder="1" applyAlignment="1" applyProtection="1">
      <alignment vertical="center" wrapText="1"/>
    </xf>
    <xf numFmtId="164" fontId="20" fillId="9" borderId="21" xfId="0" applyNumberFormat="1" applyFont="1" applyFill="1" applyBorder="1" applyAlignment="1" applyProtection="1">
      <alignment vertical="center" wrapText="1"/>
    </xf>
    <xf numFmtId="164" fontId="20" fillId="9" borderId="24" xfId="0" applyNumberFormat="1" applyFont="1" applyFill="1" applyBorder="1" applyAlignment="1" applyProtection="1">
      <alignment vertical="center" wrapText="1"/>
    </xf>
    <xf numFmtId="167" fontId="20" fillId="9" borderId="19" xfId="0" applyNumberFormat="1" applyFont="1" applyFill="1" applyBorder="1" applyAlignment="1" applyProtection="1">
      <alignment vertical="center" wrapText="1"/>
    </xf>
    <xf numFmtId="167" fontId="20" fillId="9" borderId="21" xfId="0" applyNumberFormat="1" applyFont="1" applyFill="1" applyBorder="1" applyAlignment="1" applyProtection="1">
      <alignment vertical="center" wrapText="1"/>
    </xf>
    <xf numFmtId="167" fontId="20" fillId="9" borderId="23" xfId="0" applyNumberFormat="1" applyFont="1" applyFill="1" applyBorder="1" applyAlignment="1" applyProtection="1">
      <alignment vertical="center" wrapText="1"/>
    </xf>
    <xf numFmtId="164" fontId="20" fillId="9" borderId="58" xfId="0" applyNumberFormat="1" applyFont="1" applyFill="1" applyBorder="1" applyAlignment="1" applyProtection="1">
      <alignment vertical="center" wrapText="1"/>
    </xf>
    <xf numFmtId="164" fontId="20" fillId="9" borderId="29" xfId="0" applyNumberFormat="1" applyFont="1" applyFill="1" applyBorder="1" applyAlignment="1" applyProtection="1">
      <alignment vertical="center" wrapText="1"/>
    </xf>
    <xf numFmtId="164" fontId="20" fillId="9" borderId="80" xfId="0" applyNumberFormat="1" applyFont="1" applyFill="1" applyBorder="1" applyAlignment="1" applyProtection="1">
      <alignment vertical="center" wrapText="1"/>
    </xf>
    <xf numFmtId="167" fontId="20" fillId="9" borderId="58" xfId="0" applyNumberFormat="1" applyFont="1" applyFill="1" applyBorder="1" applyAlignment="1" applyProtection="1">
      <alignment vertical="center" wrapText="1"/>
    </xf>
    <xf numFmtId="167" fontId="20" fillId="9" borderId="29" xfId="0" applyNumberFormat="1" applyFont="1" applyFill="1" applyBorder="1" applyAlignment="1" applyProtection="1">
      <alignment vertical="center" wrapText="1"/>
    </xf>
    <xf numFmtId="167" fontId="20" fillId="9" borderId="85" xfId="0" applyNumberFormat="1" applyFont="1" applyFill="1" applyBorder="1" applyAlignment="1" applyProtection="1">
      <alignment vertical="center" wrapText="1"/>
    </xf>
    <xf numFmtId="164" fontId="13" fillId="0" borderId="36" xfId="0" applyNumberFormat="1" applyFont="1" applyFill="1" applyBorder="1" applyAlignment="1" applyProtection="1">
      <alignment vertical="center" wrapText="1"/>
    </xf>
    <xf numFmtId="164" fontId="13" fillId="0" borderId="15" xfId="0" applyNumberFormat="1" applyFont="1" applyFill="1" applyBorder="1" applyAlignment="1" applyProtection="1">
      <alignment vertical="center" wrapText="1"/>
    </xf>
    <xf numFmtId="167" fontId="13" fillId="0" borderId="14" xfId="0" applyNumberFormat="1" applyFont="1" applyFill="1" applyBorder="1" applyAlignment="1" applyProtection="1">
      <alignment vertical="center" wrapText="1"/>
    </xf>
    <xf numFmtId="167" fontId="13" fillId="0" borderId="33" xfId="0" applyNumberFormat="1" applyFont="1" applyFill="1" applyBorder="1" applyAlignment="1" applyProtection="1">
      <alignment vertical="center" wrapText="1"/>
    </xf>
    <xf numFmtId="167" fontId="13" fillId="0" borderId="15" xfId="0" applyNumberFormat="1" applyFont="1" applyFill="1" applyBorder="1" applyAlignment="1" applyProtection="1">
      <alignment vertical="center" wrapText="1"/>
    </xf>
    <xf numFmtId="164" fontId="13" fillId="0" borderId="43" xfId="0" applyNumberFormat="1" applyFont="1" applyFill="1" applyBorder="1" applyAlignment="1" applyProtection="1">
      <alignment vertical="center" wrapText="1"/>
    </xf>
    <xf numFmtId="168" fontId="30" fillId="0" borderId="39" xfId="0" applyNumberFormat="1" applyFont="1" applyFill="1" applyBorder="1" applyAlignment="1" applyProtection="1">
      <alignment horizontal="center" vertical="center" wrapText="1"/>
    </xf>
    <xf numFmtId="168" fontId="30" fillId="0" borderId="37" xfId="0" applyNumberFormat="1" applyFont="1" applyFill="1" applyBorder="1" applyAlignment="1" applyProtection="1">
      <alignment horizontal="center" vertical="center" wrapText="1"/>
    </xf>
    <xf numFmtId="168" fontId="30" fillId="0" borderId="44" xfId="0" applyNumberFormat="1" applyFont="1" applyFill="1" applyBorder="1" applyAlignment="1" applyProtection="1">
      <alignment horizontal="center" vertical="center" wrapText="1"/>
    </xf>
    <xf numFmtId="164" fontId="18" fillId="9" borderId="2" xfId="0" applyNumberFormat="1" applyFont="1" applyFill="1" applyBorder="1" applyAlignment="1" applyProtection="1">
      <alignment vertical="center" wrapText="1"/>
    </xf>
    <xf numFmtId="164" fontId="18" fillId="9" borderId="4" xfId="0" applyNumberFormat="1" applyFont="1" applyFill="1" applyBorder="1" applyAlignment="1" applyProtection="1">
      <alignment vertical="center" wrapText="1"/>
    </xf>
    <xf numFmtId="164" fontId="18" fillId="9" borderId="102" xfId="0" applyNumberFormat="1" applyFont="1" applyFill="1" applyBorder="1" applyAlignment="1" applyProtection="1">
      <alignment vertical="center" wrapText="1"/>
    </xf>
    <xf numFmtId="167" fontId="18" fillId="9" borderId="2" xfId="0" applyNumberFormat="1" applyFont="1" applyFill="1" applyBorder="1" applyAlignment="1" applyProtection="1">
      <alignment vertical="center" wrapText="1"/>
    </xf>
    <xf numFmtId="167" fontId="18" fillId="9" borderId="4" xfId="0" applyNumberFormat="1" applyFont="1" applyFill="1" applyBorder="1" applyAlignment="1" applyProtection="1">
      <alignment vertical="center" wrapText="1"/>
    </xf>
    <xf numFmtId="167" fontId="18" fillId="9" borderId="6" xfId="0" applyNumberFormat="1" applyFont="1" applyFill="1" applyBorder="1" applyAlignment="1" applyProtection="1">
      <alignment vertical="center" wrapText="1"/>
    </xf>
    <xf numFmtId="164" fontId="13" fillId="0" borderId="57" xfId="0" applyNumberFormat="1" applyFont="1" applyFill="1" applyBorder="1" applyAlignment="1" applyProtection="1">
      <alignment vertical="center" wrapText="1"/>
    </xf>
    <xf numFmtId="164" fontId="13" fillId="0" borderId="56" xfId="0" applyNumberFormat="1" applyFont="1" applyFill="1" applyBorder="1" applyAlignment="1" applyProtection="1">
      <alignment vertical="center" wrapText="1"/>
    </xf>
    <xf numFmtId="164" fontId="13" fillId="0" borderId="100" xfId="0" applyNumberFormat="1" applyFont="1" applyFill="1" applyBorder="1" applyAlignment="1" applyProtection="1">
      <alignment vertical="center" wrapText="1"/>
    </xf>
    <xf numFmtId="167" fontId="13" fillId="0" borderId="52" xfId="0" applyNumberFormat="1" applyFont="1" applyFill="1" applyBorder="1" applyAlignment="1" applyProtection="1">
      <alignment vertical="center" wrapText="1"/>
    </xf>
    <xf numFmtId="167" fontId="13" fillId="0" borderId="56" xfId="0" applyNumberFormat="1" applyFont="1" applyFill="1" applyBorder="1" applyAlignment="1" applyProtection="1">
      <alignment vertical="center" wrapText="1"/>
    </xf>
    <xf numFmtId="167" fontId="13" fillId="0" borderId="100" xfId="0" applyNumberFormat="1" applyFont="1" applyFill="1" applyBorder="1" applyAlignment="1" applyProtection="1">
      <alignment vertical="center" wrapText="1"/>
    </xf>
    <xf numFmtId="168" fontId="42" fillId="0" borderId="39" xfId="0" applyNumberFormat="1" applyFont="1" applyFill="1" applyBorder="1" applyAlignment="1" applyProtection="1">
      <alignment horizontal="center" vertical="center" wrapText="1"/>
    </xf>
    <xf numFmtId="168" fontId="42" fillId="0" borderId="37" xfId="0" applyNumberFormat="1" applyFont="1" applyFill="1" applyBorder="1" applyAlignment="1" applyProtection="1">
      <alignment horizontal="center" vertical="center" wrapText="1"/>
    </xf>
    <xf numFmtId="168" fontId="42" fillId="0" borderId="44" xfId="0" applyNumberFormat="1" applyFont="1" applyFill="1" applyBorder="1" applyAlignment="1" applyProtection="1">
      <alignment horizontal="center" vertical="center" wrapText="1"/>
    </xf>
    <xf numFmtId="168" fontId="42" fillId="0" borderId="101" xfId="0" applyNumberFormat="1" applyFont="1" applyFill="1" applyBorder="1" applyAlignment="1" applyProtection="1">
      <alignment horizontal="center" vertical="center" wrapText="1"/>
    </xf>
    <xf numFmtId="168" fontId="42" fillId="0" borderId="61" xfId="0" applyNumberFormat="1" applyFont="1" applyFill="1" applyBorder="1" applyAlignment="1" applyProtection="1">
      <alignment horizontal="center" vertical="center" wrapText="1"/>
    </xf>
    <xf numFmtId="168" fontId="42" fillId="0" borderId="110" xfId="0" applyNumberFormat="1" applyFont="1" applyFill="1" applyBorder="1" applyAlignment="1" applyProtection="1">
      <alignment horizontal="center" vertical="center" wrapText="1"/>
    </xf>
    <xf numFmtId="164" fontId="13" fillId="0" borderId="65" xfId="0" applyNumberFormat="1" applyFont="1" applyFill="1" applyBorder="1" applyAlignment="1" applyProtection="1">
      <alignment vertical="center" wrapText="1"/>
    </xf>
    <xf numFmtId="164" fontId="13" fillId="0" borderId="66" xfId="0" applyNumberFormat="1" applyFont="1" applyFill="1" applyBorder="1" applyAlignment="1" applyProtection="1">
      <alignment vertical="center" wrapText="1"/>
    </xf>
    <xf numFmtId="164" fontId="13" fillId="0" borderId="109" xfId="0" applyNumberFormat="1" applyFont="1" applyFill="1" applyBorder="1" applyAlignment="1" applyProtection="1">
      <alignment vertical="center" wrapText="1"/>
    </xf>
    <xf numFmtId="167" fontId="13" fillId="0" borderId="108" xfId="0" applyNumberFormat="1" applyFont="1" applyFill="1" applyBorder="1" applyAlignment="1" applyProtection="1">
      <alignment vertical="center" wrapText="1"/>
    </xf>
    <xf numFmtId="167" fontId="13" fillId="0" borderId="66" xfId="0" applyNumberFormat="1" applyFont="1" applyFill="1" applyBorder="1" applyAlignment="1" applyProtection="1">
      <alignment vertical="center" wrapText="1"/>
    </xf>
    <xf numFmtId="167" fontId="13" fillId="0" borderId="109" xfId="0" applyNumberFormat="1" applyFont="1" applyFill="1" applyBorder="1" applyAlignment="1" applyProtection="1">
      <alignment vertical="center" wrapText="1"/>
    </xf>
    <xf numFmtId="164" fontId="13" fillId="0" borderId="71" xfId="0" applyNumberFormat="1" applyFont="1" applyFill="1" applyBorder="1" applyAlignment="1" applyProtection="1">
      <alignment vertical="center" wrapText="1"/>
    </xf>
    <xf numFmtId="164" fontId="13" fillId="0" borderId="113" xfId="0" applyNumberFormat="1" applyFont="1" applyFill="1" applyBorder="1" applyAlignment="1" applyProtection="1">
      <alignment vertical="center" wrapText="1"/>
    </xf>
    <xf numFmtId="167" fontId="13" fillId="0" borderId="112" xfId="0" applyNumberFormat="1" applyFont="1" applyFill="1" applyBorder="1" applyAlignment="1" applyProtection="1">
      <alignment vertical="center" wrapText="1"/>
    </xf>
    <xf numFmtId="167" fontId="13" fillId="0" borderId="72" xfId="0" applyNumberFormat="1" applyFont="1" applyFill="1" applyBorder="1" applyAlignment="1" applyProtection="1">
      <alignment vertical="center" wrapText="1"/>
    </xf>
    <xf numFmtId="167" fontId="13" fillId="0" borderId="113" xfId="0" applyNumberFormat="1" applyFont="1" applyFill="1" applyBorder="1" applyAlignment="1" applyProtection="1">
      <alignment vertical="center" wrapText="1"/>
    </xf>
    <xf numFmtId="168" fontId="42" fillId="0" borderId="106" xfId="0" applyNumberFormat="1" applyFont="1" applyFill="1" applyBorder="1" applyAlignment="1" applyProtection="1">
      <alignment horizontal="center" vertical="center" wrapText="1"/>
    </xf>
    <xf numFmtId="168" fontId="42" fillId="0" borderId="46" xfId="0" applyNumberFormat="1" applyFont="1" applyFill="1" applyBorder="1" applyAlignment="1" applyProtection="1">
      <alignment horizontal="center" vertical="center" wrapText="1"/>
    </xf>
    <xf numFmtId="168" fontId="42" fillId="0" borderId="103" xfId="0" applyNumberFormat="1" applyFont="1" applyFill="1" applyBorder="1" applyAlignment="1" applyProtection="1">
      <alignment horizontal="center" vertical="center" wrapText="1"/>
    </xf>
    <xf numFmtId="164" fontId="13" fillId="0" borderId="44" xfId="0" applyNumberFormat="1" applyFont="1" applyFill="1" applyBorder="1" applyAlignment="1" applyProtection="1">
      <alignment vertical="center" wrapText="1"/>
    </xf>
    <xf numFmtId="167" fontId="13" fillId="0" borderId="39" xfId="0" applyNumberFormat="1" applyFont="1" applyFill="1" applyBorder="1" applyAlignment="1" applyProtection="1">
      <alignment vertical="center" wrapText="1"/>
    </xf>
    <xf numFmtId="167" fontId="13" fillId="0" borderId="37" xfId="0" applyNumberFormat="1" applyFont="1" applyFill="1" applyBorder="1" applyAlignment="1" applyProtection="1">
      <alignment vertical="center" wrapText="1"/>
    </xf>
    <xf numFmtId="167" fontId="13" fillId="0" borderId="44" xfId="0" applyNumberFormat="1" applyFont="1" applyFill="1" applyBorder="1" applyAlignment="1" applyProtection="1">
      <alignment vertical="center" wrapText="1"/>
    </xf>
    <xf numFmtId="164" fontId="13" fillId="0" borderId="10" xfId="0" applyNumberFormat="1" applyFont="1" applyFill="1" applyBorder="1" applyAlignment="1" applyProtection="1">
      <alignment vertical="center" wrapText="1"/>
    </xf>
    <xf numFmtId="164" fontId="13" fillId="0" borderId="11" xfId="0" applyNumberFormat="1" applyFont="1" applyFill="1" applyBorder="1" applyAlignment="1" applyProtection="1">
      <alignment vertical="center" wrapText="1"/>
    </xf>
    <xf numFmtId="164" fontId="13" fillId="0" borderId="12" xfId="0" applyNumberFormat="1" applyFont="1" applyFill="1" applyBorder="1" applyAlignment="1" applyProtection="1">
      <alignment vertical="center" wrapText="1"/>
    </xf>
    <xf numFmtId="167" fontId="13" fillId="0" borderId="16" xfId="0" applyNumberFormat="1" applyFont="1" applyFill="1" applyBorder="1" applyAlignment="1" applyProtection="1">
      <alignment vertical="center" wrapText="1"/>
    </xf>
    <xf numFmtId="167" fontId="13" fillId="0" borderId="11" xfId="0" applyNumberFormat="1" applyFont="1" applyFill="1" applyBorder="1" applyAlignment="1" applyProtection="1">
      <alignment vertical="center" wrapText="1"/>
    </xf>
    <xf numFmtId="167" fontId="13" fillId="0" borderId="12" xfId="0" applyNumberFormat="1" applyFont="1" applyFill="1" applyBorder="1" applyAlignment="1" applyProtection="1">
      <alignment vertical="center" wrapText="1"/>
    </xf>
    <xf numFmtId="164" fontId="25" fillId="0" borderId="43" xfId="0" applyNumberFormat="1" applyFont="1" applyFill="1" applyBorder="1" applyAlignment="1" applyProtection="1">
      <alignment vertical="center" wrapText="1"/>
    </xf>
    <xf numFmtId="164" fontId="25" fillId="0" borderId="44" xfId="0" applyNumberFormat="1" applyFont="1" applyFill="1" applyBorder="1" applyAlignment="1" applyProtection="1">
      <alignment vertical="center" wrapText="1"/>
    </xf>
    <xf numFmtId="167" fontId="25" fillId="0" borderId="39" xfId="0" applyNumberFormat="1" applyFont="1" applyFill="1" applyBorder="1" applyAlignment="1" applyProtection="1">
      <alignment vertical="center" wrapText="1"/>
    </xf>
    <xf numFmtId="167" fontId="25" fillId="0" borderId="37" xfId="0" applyNumberFormat="1" applyFont="1" applyFill="1" applyBorder="1" applyAlignment="1" applyProtection="1">
      <alignment vertical="center" wrapText="1"/>
    </xf>
    <xf numFmtId="167" fontId="25" fillId="0" borderId="44" xfId="0" applyNumberFormat="1" applyFont="1" applyFill="1" applyBorder="1" applyAlignment="1" applyProtection="1">
      <alignment vertical="center" wrapText="1"/>
    </xf>
    <xf numFmtId="168" fontId="88" fillId="0" borderId="39" xfId="0" applyNumberFormat="1" applyFont="1" applyFill="1" applyBorder="1" applyAlignment="1" applyProtection="1">
      <alignment horizontal="center" vertical="center" wrapText="1"/>
    </xf>
    <xf numFmtId="168" fontId="88" fillId="0" borderId="37" xfId="0" applyNumberFormat="1" applyFont="1" applyFill="1" applyBorder="1" applyAlignment="1" applyProtection="1">
      <alignment horizontal="center" vertical="center" wrapText="1"/>
    </xf>
    <xf numFmtId="168" fontId="88" fillId="0" borderId="44" xfId="0" applyNumberFormat="1" applyFont="1" applyFill="1" applyBorder="1" applyAlignment="1" applyProtection="1">
      <alignment horizontal="center" vertical="center" wrapText="1"/>
    </xf>
    <xf numFmtId="168" fontId="88" fillId="0" borderId="101" xfId="0" applyNumberFormat="1" applyFont="1" applyFill="1" applyBorder="1" applyAlignment="1" applyProtection="1">
      <alignment horizontal="center" vertical="center" wrapText="1"/>
    </xf>
    <xf numFmtId="168" fontId="88" fillId="0" borderId="61" xfId="0" applyNumberFormat="1" applyFont="1" applyFill="1" applyBorder="1" applyAlignment="1" applyProtection="1">
      <alignment horizontal="center" vertical="center" wrapText="1"/>
    </xf>
    <xf numFmtId="168" fontId="88" fillId="0" borderId="110" xfId="0" applyNumberFormat="1" applyFont="1" applyFill="1" applyBorder="1" applyAlignment="1" applyProtection="1">
      <alignment horizontal="center" vertical="center" wrapText="1"/>
    </xf>
    <xf numFmtId="164" fontId="13" fillId="0" borderId="81" xfId="0" applyNumberFormat="1" applyFont="1" applyFill="1" applyBorder="1" applyAlignment="1" applyProtection="1">
      <alignment vertical="center" wrapText="1"/>
    </xf>
    <xf numFmtId="164" fontId="13" fillId="0" borderId="69" xfId="0" applyNumberFormat="1" applyFont="1" applyFill="1" applyBorder="1" applyAlignment="1" applyProtection="1">
      <alignment vertical="center" wrapText="1"/>
    </xf>
    <xf numFmtId="164" fontId="13" fillId="0" borderId="116" xfId="0" applyNumberFormat="1" applyFont="1" applyFill="1" applyBorder="1" applyAlignment="1" applyProtection="1">
      <alignment vertical="center" wrapText="1"/>
    </xf>
    <xf numFmtId="167" fontId="13" fillId="0" borderId="111" xfId="0" applyNumberFormat="1" applyFont="1" applyFill="1" applyBorder="1" applyAlignment="1" applyProtection="1">
      <alignment vertical="center" wrapText="1"/>
    </xf>
    <xf numFmtId="167" fontId="13" fillId="0" borderId="69" xfId="0" applyNumberFormat="1" applyFont="1" applyFill="1" applyBorder="1" applyAlignment="1" applyProtection="1">
      <alignment vertical="center" wrapText="1"/>
    </xf>
    <xf numFmtId="167" fontId="13" fillId="0" borderId="116" xfId="0" applyNumberFormat="1" applyFont="1" applyFill="1" applyBorder="1" applyAlignment="1" applyProtection="1">
      <alignment vertical="center" wrapText="1"/>
    </xf>
    <xf numFmtId="164" fontId="13" fillId="0" borderId="75" xfId="0" applyNumberFormat="1" applyFont="1" applyFill="1" applyBorder="1" applyAlignment="1" applyProtection="1">
      <alignment vertical="center" wrapText="1"/>
    </xf>
    <xf numFmtId="164" fontId="13" fillId="0" borderId="76" xfId="0" applyNumberFormat="1" applyFont="1" applyFill="1" applyBorder="1" applyAlignment="1" applyProtection="1">
      <alignment vertical="center" wrapText="1"/>
    </xf>
    <xf numFmtId="164" fontId="13" fillId="0" borderId="115" xfId="0" applyNumberFormat="1" applyFont="1" applyFill="1" applyBorder="1" applyAlignment="1" applyProtection="1">
      <alignment vertical="center" wrapText="1"/>
    </xf>
    <xf numFmtId="167" fontId="13" fillId="0" borderId="114" xfId="0" applyNumberFormat="1" applyFont="1" applyFill="1" applyBorder="1" applyAlignment="1" applyProtection="1">
      <alignment vertical="center" wrapText="1"/>
    </xf>
    <xf numFmtId="167" fontId="13" fillId="0" borderId="76" xfId="0" applyNumberFormat="1" applyFont="1" applyFill="1" applyBorder="1" applyAlignment="1" applyProtection="1">
      <alignment vertical="center" wrapText="1"/>
    </xf>
    <xf numFmtId="167" fontId="13" fillId="0" borderId="115" xfId="0" applyNumberFormat="1" applyFont="1" applyFill="1" applyBorder="1" applyAlignment="1" applyProtection="1">
      <alignment vertical="center" wrapText="1"/>
    </xf>
    <xf numFmtId="164" fontId="20" fillId="9" borderId="2" xfId="0" applyNumberFormat="1" applyFont="1" applyFill="1" applyBorder="1" applyAlignment="1" applyProtection="1">
      <alignment vertical="center" wrapText="1"/>
    </xf>
    <xf numFmtId="164" fontId="20" fillId="9" borderId="4" xfId="0" applyNumberFormat="1" applyFont="1" applyFill="1" applyBorder="1" applyAlignment="1" applyProtection="1">
      <alignment vertical="center" wrapText="1"/>
    </xf>
    <xf numFmtId="164" fontId="20" fillId="9" borderId="102" xfId="0" applyNumberFormat="1" applyFont="1" applyFill="1" applyBorder="1" applyAlignment="1" applyProtection="1">
      <alignment vertical="center" wrapText="1"/>
    </xf>
    <xf numFmtId="167" fontId="20" fillId="9" borderId="2" xfId="0" applyNumberFormat="1" applyFont="1" applyFill="1" applyBorder="1" applyAlignment="1" applyProtection="1">
      <alignment vertical="center" wrapText="1"/>
    </xf>
    <xf numFmtId="167" fontId="20" fillId="9" borderId="4" xfId="0" applyNumberFormat="1" applyFont="1" applyFill="1" applyBorder="1" applyAlignment="1" applyProtection="1">
      <alignment vertical="center" wrapText="1"/>
    </xf>
    <xf numFmtId="167" fontId="20" fillId="9" borderId="6" xfId="0" applyNumberFormat="1" applyFont="1" applyFill="1" applyBorder="1" applyAlignment="1" applyProtection="1">
      <alignment vertical="center" wrapText="1"/>
    </xf>
    <xf numFmtId="164" fontId="27" fillId="10" borderId="31" xfId="0" applyNumberFormat="1" applyFont="1" applyFill="1" applyBorder="1" applyAlignment="1" applyProtection="1">
      <alignment vertical="center" wrapText="1"/>
    </xf>
    <xf numFmtId="164" fontId="27" fillId="10" borderId="29" xfId="0" applyNumberFormat="1" applyFont="1" applyFill="1" applyBorder="1" applyAlignment="1" applyProtection="1">
      <alignment vertical="center" wrapText="1"/>
    </xf>
    <xf numFmtId="164" fontId="27" fillId="10" borderId="85" xfId="0" applyNumberFormat="1" applyFont="1" applyFill="1" applyBorder="1" applyAlignment="1" applyProtection="1">
      <alignment vertical="center" wrapText="1"/>
    </xf>
    <xf numFmtId="167" fontId="27" fillId="10" borderId="28" xfId="0" applyNumberFormat="1" applyFont="1" applyFill="1" applyBorder="1" applyAlignment="1" applyProtection="1">
      <alignment vertical="center" wrapText="1"/>
    </xf>
    <xf numFmtId="167" fontId="27" fillId="10" borderId="29" xfId="0" applyNumberFormat="1" applyFont="1" applyFill="1" applyBorder="1" applyAlignment="1" applyProtection="1">
      <alignment vertical="center" wrapText="1"/>
    </xf>
    <xf numFmtId="167" fontId="27" fillId="10" borderId="85" xfId="0" applyNumberFormat="1" applyFont="1" applyFill="1" applyBorder="1" applyAlignment="1" applyProtection="1">
      <alignment vertical="center" wrapText="1"/>
    </xf>
    <xf numFmtId="164" fontId="13" fillId="0" borderId="120" xfId="0" applyNumberFormat="1" applyFont="1" applyFill="1" applyBorder="1" applyAlignment="1" applyProtection="1">
      <alignment vertical="center" wrapText="1"/>
    </xf>
    <xf numFmtId="164" fontId="13" fillId="0" borderId="121" xfId="0" applyNumberFormat="1" applyFont="1" applyFill="1" applyBorder="1" applyAlignment="1" applyProtection="1">
      <alignment vertical="center" wrapText="1"/>
    </xf>
    <xf numFmtId="164" fontId="13" fillId="0" borderId="130" xfId="0" applyNumberFormat="1" applyFont="1" applyFill="1" applyBorder="1" applyAlignment="1" applyProtection="1">
      <alignment vertical="center" wrapText="1"/>
    </xf>
    <xf numFmtId="167" fontId="13" fillId="0" borderId="129" xfId="0" applyNumberFormat="1" applyFont="1" applyFill="1" applyBorder="1" applyAlignment="1" applyProtection="1">
      <alignment vertical="center" wrapText="1"/>
    </xf>
    <xf numFmtId="167" fontId="13" fillId="0" borderId="121" xfId="0" applyNumberFormat="1" applyFont="1" applyFill="1" applyBorder="1" applyAlignment="1" applyProtection="1">
      <alignment vertical="center" wrapText="1"/>
    </xf>
    <xf numFmtId="167" fontId="13" fillId="0" borderId="130" xfId="0" applyNumberFormat="1" applyFont="1" applyFill="1" applyBorder="1" applyAlignment="1" applyProtection="1">
      <alignment vertical="center" wrapText="1"/>
    </xf>
    <xf numFmtId="164" fontId="27" fillId="10" borderId="20" xfId="0" applyNumberFormat="1" applyFont="1" applyFill="1" applyBorder="1" applyAlignment="1" applyProtection="1">
      <alignment vertical="center" wrapText="1"/>
    </xf>
    <xf numFmtId="164" fontId="27" fillId="10" borderId="21" xfId="0" applyNumberFormat="1" applyFont="1" applyFill="1" applyBorder="1" applyAlignment="1" applyProtection="1">
      <alignment vertical="center" wrapText="1"/>
    </xf>
    <xf numFmtId="164" fontId="27" fillId="10" borderId="23" xfId="0" applyNumberFormat="1" applyFont="1" applyFill="1" applyBorder="1" applyAlignment="1" applyProtection="1">
      <alignment vertical="center" wrapText="1"/>
    </xf>
    <xf numFmtId="167" fontId="27" fillId="10" borderId="25" xfId="0" applyNumberFormat="1" applyFont="1" applyFill="1" applyBorder="1" applyAlignment="1" applyProtection="1">
      <alignment vertical="center" wrapText="1"/>
    </xf>
    <xf numFmtId="167" fontId="27" fillId="10" borderId="21" xfId="0" applyNumberFormat="1" applyFont="1" applyFill="1" applyBorder="1" applyAlignment="1" applyProtection="1">
      <alignment vertical="center" wrapText="1"/>
    </xf>
    <xf numFmtId="167" fontId="27" fillId="10" borderId="23" xfId="0" applyNumberFormat="1" applyFont="1" applyFill="1" applyBorder="1" applyAlignment="1" applyProtection="1">
      <alignment vertical="center" wrapText="1"/>
    </xf>
    <xf numFmtId="164" fontId="13" fillId="0" borderId="87" xfId="0" applyNumberFormat="1" applyFont="1" applyFill="1" applyBorder="1" applyAlignment="1" applyProtection="1">
      <alignment vertical="center" wrapText="1"/>
    </xf>
    <xf numFmtId="164" fontId="13" fillId="0" borderId="88" xfId="0" applyNumberFormat="1" applyFont="1" applyFill="1" applyBorder="1" applyAlignment="1" applyProtection="1">
      <alignment vertical="center" wrapText="1"/>
    </xf>
    <xf numFmtId="164" fontId="13" fillId="0" borderId="119" xfId="0" applyNumberFormat="1" applyFont="1" applyFill="1" applyBorder="1" applyAlignment="1" applyProtection="1">
      <alignment vertical="center" wrapText="1"/>
    </xf>
    <xf numFmtId="167" fontId="13" fillId="0" borderId="118" xfId="0" applyNumberFormat="1" applyFont="1" applyFill="1" applyBorder="1" applyAlignment="1" applyProtection="1">
      <alignment vertical="center" wrapText="1"/>
    </xf>
    <xf numFmtId="167" fontId="13" fillId="0" borderId="88" xfId="0" applyNumberFormat="1" applyFont="1" applyFill="1" applyBorder="1" applyAlignment="1" applyProtection="1">
      <alignment vertical="center" wrapText="1"/>
    </xf>
    <xf numFmtId="167" fontId="13" fillId="0" borderId="119" xfId="0" applyNumberFormat="1" applyFont="1" applyFill="1" applyBorder="1" applyAlignment="1" applyProtection="1">
      <alignment vertical="center" wrapText="1"/>
    </xf>
    <xf numFmtId="164" fontId="33" fillId="7" borderId="28" xfId="0" applyNumberFormat="1" applyFont="1" applyFill="1" applyBorder="1" applyAlignment="1" applyProtection="1">
      <alignment vertical="center" wrapText="1"/>
    </xf>
    <xf numFmtId="164" fontId="13" fillId="0" borderId="20" xfId="0" applyNumberFormat="1" applyFont="1" applyFill="1" applyBorder="1" applyAlignment="1" applyProtection="1">
      <alignment vertical="center" wrapText="1"/>
    </xf>
    <xf numFmtId="164" fontId="13" fillId="0" borderId="21" xfId="0" applyNumberFormat="1" applyFont="1" applyFill="1" applyBorder="1" applyAlignment="1" applyProtection="1">
      <alignment vertical="center" wrapText="1"/>
    </xf>
    <xf numFmtId="164" fontId="13" fillId="0" borderId="23" xfId="0" applyNumberFormat="1" applyFont="1" applyFill="1" applyBorder="1" applyAlignment="1" applyProtection="1">
      <alignment vertical="center" wrapText="1"/>
    </xf>
    <xf numFmtId="167" fontId="13" fillId="0" borderId="25" xfId="0" applyNumberFormat="1" applyFont="1" applyFill="1" applyBorder="1" applyAlignment="1" applyProtection="1">
      <alignment vertical="center" wrapText="1"/>
    </xf>
    <xf numFmtId="167" fontId="13" fillId="0" borderId="21" xfId="0" applyNumberFormat="1" applyFont="1" applyFill="1" applyBorder="1" applyAlignment="1" applyProtection="1">
      <alignment vertical="center" wrapText="1"/>
    </xf>
    <xf numFmtId="167" fontId="13" fillId="0" borderId="23" xfId="0" applyNumberFormat="1" applyFont="1" applyFill="1" applyBorder="1" applyAlignment="1" applyProtection="1">
      <alignment vertical="center" wrapText="1"/>
    </xf>
    <xf numFmtId="167" fontId="33" fillId="7" borderId="27" xfId="0" applyNumberFormat="1" applyFont="1" applyFill="1" applyBorder="1" applyAlignment="1" applyProtection="1">
      <alignment vertical="center" wrapText="1"/>
    </xf>
    <xf numFmtId="0" fontId="10" fillId="0" borderId="29" xfId="46" applyFont="1" applyBorder="1" applyAlignment="1">
      <alignment vertical="center" wrapText="1"/>
    </xf>
    <xf numFmtId="0" fontId="10" fillId="0" borderId="27" xfId="46" applyFont="1" applyBorder="1" applyAlignment="1">
      <alignment vertical="center" wrapText="1"/>
    </xf>
    <xf numFmtId="0" fontId="10" fillId="0" borderId="80" xfId="46" applyFont="1" applyBorder="1" applyAlignment="1">
      <alignment vertical="center" wrapText="1"/>
    </xf>
    <xf numFmtId="164" fontId="50" fillId="0" borderId="33" xfId="46" applyNumberFormat="1" applyFont="1" applyFill="1" applyBorder="1" applyAlignment="1" applyProtection="1">
      <alignment vertical="center" wrapText="1"/>
    </xf>
    <xf numFmtId="164" fontId="50" fillId="0" borderId="15" xfId="46" applyNumberFormat="1" applyFont="1" applyFill="1" applyBorder="1" applyAlignment="1" applyProtection="1">
      <alignment vertical="center" wrapText="1"/>
    </xf>
    <xf numFmtId="167" fontId="50" fillId="0" borderId="35" xfId="46" applyNumberFormat="1" applyFont="1" applyFill="1" applyBorder="1" applyAlignment="1" applyProtection="1">
      <alignment vertical="center" wrapText="1"/>
    </xf>
    <xf numFmtId="167" fontId="50" fillId="0" borderId="33" xfId="46" applyNumberFormat="1" applyFont="1" applyFill="1" applyBorder="1" applyAlignment="1" applyProtection="1">
      <alignment vertical="center" wrapText="1"/>
    </xf>
    <xf numFmtId="167" fontId="50" fillId="0" borderId="15" xfId="46" applyNumberFormat="1" applyFont="1" applyFill="1" applyBorder="1" applyAlignment="1" applyProtection="1">
      <alignment vertical="center" wrapText="1"/>
    </xf>
    <xf numFmtId="0" fontId="10" fillId="0" borderId="56" xfId="46" applyFont="1" applyBorder="1" applyAlignment="1">
      <alignment vertical="center" wrapText="1"/>
    </xf>
    <xf numFmtId="0" fontId="10" fillId="0" borderId="54" xfId="46" applyFont="1" applyBorder="1" applyAlignment="1">
      <alignment vertical="center" wrapText="1"/>
    </xf>
    <xf numFmtId="0" fontId="10" fillId="0" borderId="83" xfId="46" applyFont="1" applyBorder="1" applyAlignment="1">
      <alignment vertical="center" wrapText="1"/>
    </xf>
    <xf numFmtId="164" fontId="50" fillId="0" borderId="37" xfId="46" applyNumberFormat="1" applyFont="1" applyFill="1" applyBorder="1" applyAlignment="1" applyProtection="1">
      <alignment vertical="center" wrapText="1"/>
    </xf>
    <xf numFmtId="164" fontId="50" fillId="0" borderId="44" xfId="46" applyNumberFormat="1" applyFont="1" applyFill="1" applyBorder="1" applyAlignment="1" applyProtection="1">
      <alignment vertical="center" wrapText="1"/>
    </xf>
    <xf numFmtId="167" fontId="50" fillId="0" borderId="42" xfId="46" applyNumberFormat="1" applyFont="1" applyFill="1" applyBorder="1" applyAlignment="1" applyProtection="1">
      <alignment vertical="center" wrapText="1"/>
    </xf>
    <xf numFmtId="167" fontId="50" fillId="0" borderId="37" xfId="46" applyNumberFormat="1" applyFont="1" applyFill="1" applyBorder="1" applyAlignment="1" applyProtection="1">
      <alignment vertical="center" wrapText="1"/>
    </xf>
    <xf numFmtId="167" fontId="50" fillId="0" borderId="44" xfId="46" applyNumberFormat="1" applyFont="1" applyFill="1" applyBorder="1" applyAlignment="1" applyProtection="1">
      <alignment vertical="center" wrapText="1"/>
    </xf>
    <xf numFmtId="164" fontId="50" fillId="0" borderId="46" xfId="46" applyNumberFormat="1" applyFont="1" applyFill="1" applyBorder="1" applyAlignment="1" applyProtection="1">
      <alignment vertical="center" wrapText="1"/>
    </xf>
    <xf numFmtId="164" fontId="50" fillId="0" borderId="103" xfId="46" applyNumberFormat="1" applyFont="1" applyFill="1" applyBorder="1" applyAlignment="1" applyProtection="1">
      <alignment vertical="center" wrapText="1"/>
    </xf>
    <xf numFmtId="167" fontId="50" fillId="0" borderId="47" xfId="46" applyNumberFormat="1" applyFont="1" applyFill="1" applyBorder="1" applyAlignment="1" applyProtection="1">
      <alignment vertical="center" wrapText="1"/>
    </xf>
    <xf numFmtId="167" fontId="50" fillId="0" borderId="46" xfId="46" applyNumberFormat="1" applyFont="1" applyFill="1" applyBorder="1" applyAlignment="1" applyProtection="1">
      <alignment vertical="center" wrapText="1"/>
    </xf>
    <xf numFmtId="167" fontId="50" fillId="0" borderId="103" xfId="46" applyNumberFormat="1" applyFont="1" applyFill="1" applyBorder="1" applyAlignment="1" applyProtection="1">
      <alignment vertical="center" wrapText="1"/>
    </xf>
    <xf numFmtId="164" fontId="50" fillId="0" borderId="51" xfId="46" applyNumberFormat="1" applyFont="1" applyFill="1" applyBorder="1" applyAlignment="1" applyProtection="1">
      <alignment vertical="center" wrapText="1"/>
    </xf>
    <xf numFmtId="164" fontId="50" fillId="0" borderId="117" xfId="46" applyNumberFormat="1" applyFont="1" applyFill="1" applyBorder="1" applyAlignment="1" applyProtection="1">
      <alignment vertical="center" wrapText="1"/>
    </xf>
    <xf numFmtId="167" fontId="50" fillId="0" borderId="107" xfId="46" applyNumberFormat="1" applyFont="1" applyFill="1" applyBorder="1" applyAlignment="1" applyProtection="1">
      <alignment vertical="center" wrapText="1"/>
    </xf>
    <xf numFmtId="167" fontId="50" fillId="0" borderId="51" xfId="46" applyNumberFormat="1" applyFont="1" applyFill="1" applyBorder="1" applyAlignment="1" applyProtection="1">
      <alignment vertical="center" wrapText="1"/>
    </xf>
    <xf numFmtId="167" fontId="50" fillId="0" borderId="117" xfId="46" applyNumberFormat="1" applyFont="1" applyFill="1" applyBorder="1" applyAlignment="1" applyProtection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168" fontId="50" fillId="2" borderId="27" xfId="0" applyNumberFormat="1" applyFont="1" applyFill="1" applyBorder="1" applyAlignment="1" applyProtection="1">
      <alignment horizontal="right" vertical="center"/>
      <protection locked="0"/>
    </xf>
    <xf numFmtId="168" fontId="44" fillId="0" borderId="32" xfId="0" applyNumberFormat="1" applyFont="1" applyFill="1" applyBorder="1" applyAlignment="1" applyProtection="1">
      <alignment horizontal="right" vertical="center"/>
      <protection locked="0"/>
    </xf>
    <xf numFmtId="168" fontId="26" fillId="2" borderId="38" xfId="0" applyNumberFormat="1" applyFont="1" applyFill="1" applyBorder="1" applyAlignment="1" applyProtection="1">
      <alignment horizontal="right" vertical="center"/>
      <protection locked="0"/>
    </xf>
    <xf numFmtId="168" fontId="26" fillId="2" borderId="49" xfId="0" applyNumberFormat="1" applyFont="1" applyFill="1" applyBorder="1" applyAlignment="1" applyProtection="1">
      <alignment horizontal="right" vertical="center"/>
      <protection locked="0"/>
    </xf>
    <xf numFmtId="168" fontId="50" fillId="2" borderId="32" xfId="0" applyNumberFormat="1" applyFont="1" applyFill="1" applyBorder="1" applyAlignment="1" applyProtection="1">
      <alignment horizontal="right" vertical="center"/>
      <protection locked="0"/>
    </xf>
    <xf numFmtId="168" fontId="50" fillId="2" borderId="38" xfId="0" applyNumberFormat="1" applyFont="1" applyFill="1" applyBorder="1" applyAlignment="1" applyProtection="1">
      <alignment horizontal="right" vertical="center"/>
      <protection locked="0"/>
    </xf>
    <xf numFmtId="168" fontId="50" fillId="2" borderId="90" xfId="0" applyNumberFormat="1" applyFont="1" applyFill="1" applyBorder="1" applyAlignment="1" applyProtection="1">
      <alignment horizontal="right" vertical="center"/>
      <protection locked="0"/>
    </xf>
    <xf numFmtId="168" fontId="55" fillId="0" borderId="0" xfId="0" applyNumberFormat="1" applyFont="1" applyAlignment="1">
      <alignment vertical="center" wrapText="1"/>
    </xf>
    <xf numFmtId="168" fontId="56" fillId="0" borderId="0" xfId="0" applyNumberFormat="1" applyFont="1" applyAlignment="1">
      <alignment vertical="center" wrapText="1"/>
    </xf>
    <xf numFmtId="168" fontId="44" fillId="0" borderId="17" xfId="0" applyNumberFormat="1" applyFont="1" applyFill="1" applyBorder="1" applyAlignment="1" applyProtection="1">
      <alignment horizontal="right" vertical="center"/>
      <protection locked="0"/>
    </xf>
    <xf numFmtId="168" fontId="45" fillId="0" borderId="9" xfId="0" applyNumberFormat="1" applyFont="1" applyFill="1" applyBorder="1" applyAlignment="1" applyProtection="1">
      <alignment horizontal="right" vertical="center"/>
    </xf>
    <xf numFmtId="168" fontId="45" fillId="0" borderId="34" xfId="0" applyNumberFormat="1" applyFont="1" applyFill="1" applyBorder="1" applyAlignment="1" applyProtection="1">
      <alignment horizontal="right" vertical="center"/>
    </xf>
    <xf numFmtId="168" fontId="35" fillId="0" borderId="41" xfId="0" applyNumberFormat="1" applyFont="1" applyFill="1" applyBorder="1" applyAlignment="1" applyProtection="1">
      <alignment horizontal="right" vertical="center"/>
    </xf>
    <xf numFmtId="168" fontId="35" fillId="0" borderId="45" xfId="0" applyNumberFormat="1" applyFont="1" applyFill="1" applyBorder="1" applyAlignment="1" applyProtection="1">
      <alignment horizontal="right" vertical="center"/>
    </xf>
    <xf numFmtId="168" fontId="27" fillId="0" borderId="34" xfId="0" applyNumberFormat="1" applyFont="1" applyFill="1" applyBorder="1" applyAlignment="1" applyProtection="1">
      <alignment horizontal="right" vertical="center"/>
    </xf>
    <xf numFmtId="168" fontId="27" fillId="0" borderId="41" xfId="0" applyNumberFormat="1" applyFont="1" applyFill="1" applyBorder="1" applyAlignment="1" applyProtection="1">
      <alignment horizontal="right" vertical="center"/>
    </xf>
    <xf numFmtId="168" fontId="27" fillId="0" borderId="50" xfId="0" applyNumberFormat="1" applyFont="1" applyFill="1" applyBorder="1" applyAlignment="1" applyProtection="1">
      <alignment horizontal="right" vertical="center"/>
    </xf>
    <xf numFmtId="49" fontId="29" fillId="0" borderId="82" xfId="0" applyNumberFormat="1" applyFont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Continuous" vertical="top" wrapText="1"/>
    </xf>
    <xf numFmtId="0" fontId="12" fillId="0" borderId="0" xfId="0" applyFont="1" applyFill="1" applyAlignment="1" applyProtection="1">
      <alignment horizontal="centerContinuous" vertical="center" wrapText="1"/>
      <protection locked="0"/>
    </xf>
    <xf numFmtId="0" fontId="10" fillId="0" borderId="0" xfId="0" applyFont="1" applyFill="1" applyAlignment="1">
      <alignment horizontal="centerContinuous"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3" fillId="7" borderId="37" xfId="0" applyNumberFormat="1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164" fontId="20" fillId="7" borderId="37" xfId="0" applyNumberFormat="1" applyFont="1" applyFill="1" applyBorder="1" applyAlignment="1">
      <alignment vertical="center" wrapText="1"/>
    </xf>
    <xf numFmtId="49" fontId="13" fillId="0" borderId="37" xfId="0" applyNumberFormat="1" applyFont="1" applyFill="1" applyBorder="1" applyAlignment="1">
      <alignment vertical="center" wrapText="1"/>
    </xf>
    <xf numFmtId="49" fontId="13" fillId="2" borderId="37" xfId="1" applyNumberFormat="1" applyFont="1" applyFill="1" applyBorder="1" applyAlignment="1" applyProtection="1">
      <alignment horizontal="left" vertical="center" wrapText="1"/>
      <protection locked="0"/>
    </xf>
    <xf numFmtId="164" fontId="29" fillId="2" borderId="37" xfId="0" applyNumberFormat="1" applyFont="1" applyFill="1" applyBorder="1" applyAlignment="1" applyProtection="1">
      <alignment vertical="center" wrapText="1"/>
      <protection locked="0"/>
    </xf>
    <xf numFmtId="164" fontId="17" fillId="2" borderId="37" xfId="0" applyNumberFormat="1" applyFont="1" applyFill="1" applyBorder="1" applyAlignment="1" applyProtection="1">
      <alignment vertical="center" wrapText="1"/>
      <protection locked="0"/>
    </xf>
    <xf numFmtId="49" fontId="13" fillId="2" borderId="37" xfId="1" applyNumberFormat="1" applyFont="1" applyFill="1" applyBorder="1" applyAlignment="1" applyProtection="1">
      <alignment vertical="center" wrapText="1"/>
      <protection locked="0"/>
    </xf>
    <xf numFmtId="0" fontId="13" fillId="7" borderId="37" xfId="0" applyFont="1" applyFill="1" applyBorder="1" applyAlignment="1">
      <alignment vertical="center" wrapText="1"/>
    </xf>
    <xf numFmtId="49" fontId="27" fillId="7" borderId="37" xfId="0" applyNumberFormat="1" applyFont="1" applyFill="1" applyBorder="1" applyAlignment="1">
      <alignment horizontal="center" vertical="center" wrapText="1"/>
    </xf>
    <xf numFmtId="49" fontId="17" fillId="7" borderId="37" xfId="0" applyNumberFormat="1" applyFont="1" applyFill="1" applyBorder="1" applyAlignment="1">
      <alignment horizontal="center" vertical="center" wrapText="1"/>
    </xf>
    <xf numFmtId="49" fontId="20" fillId="7" borderId="37" xfId="0" applyNumberFormat="1" applyFont="1" applyFill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left" vertical="center" wrapText="1"/>
    </xf>
    <xf numFmtId="0" fontId="17" fillId="7" borderId="37" xfId="0" applyFont="1" applyFill="1" applyBorder="1" applyAlignment="1">
      <alignment vertical="center" wrapText="1"/>
    </xf>
    <xf numFmtId="49" fontId="13" fillId="7" borderId="37" xfId="0" applyNumberFormat="1" applyFont="1" applyFill="1" applyBorder="1" applyAlignment="1">
      <alignment vertical="center" wrapText="1"/>
    </xf>
    <xf numFmtId="0" fontId="47" fillId="0" borderId="0" xfId="0" applyFont="1" applyAlignment="1">
      <alignment horizontal="centerContinuous" vertical="center" wrapText="1"/>
    </xf>
    <xf numFmtId="0" fontId="18" fillId="7" borderId="151" xfId="0" applyFont="1" applyFill="1" applyBorder="1" applyAlignment="1">
      <alignment horizontal="center" vertical="center" wrapText="1"/>
    </xf>
    <xf numFmtId="0" fontId="20" fillId="4" borderId="152" xfId="0" applyFont="1" applyFill="1" applyBorder="1" applyAlignment="1">
      <alignment horizontal="center" vertical="center" wrapText="1"/>
    </xf>
    <xf numFmtId="49" fontId="13" fillId="7" borderId="42" xfId="1" applyNumberFormat="1" applyFont="1" applyFill="1" applyBorder="1" applyAlignment="1" applyProtection="1">
      <alignment horizontal="left" vertical="center" wrapText="1" indent="2"/>
    </xf>
    <xf numFmtId="49" fontId="13" fillId="0" borderId="46" xfId="0" applyNumberFormat="1" applyFont="1" applyFill="1" applyBorder="1" applyAlignment="1">
      <alignment vertical="center" wrapText="1"/>
    </xf>
    <xf numFmtId="49" fontId="13" fillId="2" borderId="46" xfId="1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vertical="center" wrapText="1"/>
    </xf>
    <xf numFmtId="49" fontId="41" fillId="0" borderId="34" xfId="0" applyNumberFormat="1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right" vertical="center" wrapText="1"/>
    </xf>
    <xf numFmtId="49" fontId="17" fillId="0" borderId="70" xfId="0" applyNumberFormat="1" applyFont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right" vertical="center" wrapText="1"/>
    </xf>
    <xf numFmtId="4" fontId="42" fillId="0" borderId="41" xfId="0" applyNumberFormat="1" applyFont="1" applyFill="1" applyBorder="1" applyAlignment="1">
      <alignment horizontal="right" vertical="center" wrapText="1"/>
    </xf>
    <xf numFmtId="4" fontId="25" fillId="2" borderId="33" xfId="0" applyNumberFormat="1" applyFont="1" applyFill="1" applyBorder="1" applyAlignment="1" applyProtection="1">
      <alignment vertical="center" wrapText="1"/>
      <protection locked="0"/>
    </xf>
    <xf numFmtId="4" fontId="25" fillId="2" borderId="32" xfId="0" applyNumberFormat="1" applyFont="1" applyFill="1" applyBorder="1" applyAlignment="1" applyProtection="1">
      <alignment vertical="center" wrapText="1"/>
      <protection locked="0"/>
    </xf>
    <xf numFmtId="4" fontId="25" fillId="2" borderId="37" xfId="0" applyNumberFormat="1" applyFont="1" applyFill="1" applyBorder="1" applyAlignment="1" applyProtection="1">
      <alignment vertical="center" wrapText="1"/>
      <protection locked="0"/>
    </xf>
    <xf numFmtId="4" fontId="25" fillId="2" borderId="38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49" fontId="20" fillId="0" borderId="37" xfId="0" applyNumberFormat="1" applyFont="1" applyFill="1" applyBorder="1" applyAlignment="1">
      <alignment horizontal="center" vertical="center" wrapText="1"/>
    </xf>
    <xf numFmtId="164" fontId="94" fillId="0" borderId="0" xfId="0" applyNumberFormat="1" applyFont="1" applyAlignment="1">
      <alignment horizontal="right" vertical="center" wrapText="1"/>
    </xf>
    <xf numFmtId="164" fontId="95" fillId="0" borderId="0" xfId="0" applyNumberFormat="1" applyFont="1" applyAlignment="1">
      <alignment horizontal="right" vertical="center" wrapText="1"/>
    </xf>
    <xf numFmtId="164" fontId="94" fillId="0" borderId="0" xfId="0" applyNumberFormat="1" applyFont="1" applyFill="1" applyAlignment="1">
      <alignment horizontal="right" vertical="center" wrapText="1"/>
    </xf>
    <xf numFmtId="0" fontId="20" fillId="0" borderId="18" xfId="0" applyFont="1" applyFill="1" applyBorder="1" applyAlignment="1">
      <alignment vertical="center" wrapText="1"/>
    </xf>
    <xf numFmtId="0" fontId="8" fillId="5" borderId="52" xfId="0" applyFont="1" applyFill="1" applyBorder="1" applyAlignment="1">
      <alignment vertical="center"/>
    </xf>
    <xf numFmtId="0" fontId="8" fillId="5" borderId="53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vertical="center"/>
    </xf>
    <xf numFmtId="0" fontId="18" fillId="5" borderId="52" xfId="0" applyFont="1" applyFill="1" applyBorder="1" applyAlignment="1">
      <alignment vertical="center"/>
    </xf>
    <xf numFmtId="0" fontId="8" fillId="5" borderId="100" xfId="0" applyFont="1" applyFill="1" applyBorder="1" applyAlignment="1">
      <alignment vertical="center"/>
    </xf>
    <xf numFmtId="0" fontId="18" fillId="5" borderId="52" xfId="0" applyFont="1" applyFill="1" applyBorder="1" applyAlignment="1">
      <alignment horizontal="centerContinuous" vertical="center"/>
    </xf>
    <xf numFmtId="0" fontId="18" fillId="5" borderId="53" xfId="0" applyFont="1" applyFill="1" applyBorder="1" applyAlignment="1">
      <alignment horizontal="centerContinuous" vertical="center"/>
    </xf>
    <xf numFmtId="0" fontId="18" fillId="5" borderId="100" xfId="0" applyFont="1" applyFill="1" applyBorder="1" applyAlignment="1">
      <alignment horizontal="centerContinuous" vertical="center"/>
    </xf>
    <xf numFmtId="0" fontId="18" fillId="5" borderId="53" xfId="0" applyFont="1" applyFill="1" applyBorder="1" applyAlignment="1">
      <alignment vertical="center"/>
    </xf>
    <xf numFmtId="0" fontId="18" fillId="5" borderId="100" xfId="0" applyFont="1" applyFill="1" applyBorder="1" applyAlignment="1">
      <alignment vertical="center"/>
    </xf>
    <xf numFmtId="0" fontId="17" fillId="0" borderId="47" xfId="0" applyFont="1" applyBorder="1" applyAlignment="1">
      <alignment vertical="center" wrapText="1"/>
    </xf>
    <xf numFmtId="3" fontId="24" fillId="0" borderId="47" xfId="0" applyNumberFormat="1" applyFont="1" applyFill="1" applyBorder="1" applyAlignment="1" applyProtection="1">
      <alignment horizontal="center" vertical="center"/>
    </xf>
    <xf numFmtId="164" fontId="20" fillId="0" borderId="41" xfId="0" applyNumberFormat="1" applyFont="1" applyFill="1" applyBorder="1" applyAlignment="1" applyProtection="1">
      <alignment vertical="center" wrapText="1"/>
    </xf>
    <xf numFmtId="0" fontId="20" fillId="6" borderId="13" xfId="0" applyNumberFormat="1" applyFont="1" applyFill="1" applyBorder="1" applyAlignment="1">
      <alignment horizontal="centerContinuous" vertical="center"/>
    </xf>
    <xf numFmtId="0" fontId="20" fillId="6" borderId="15" xfId="0" applyNumberFormat="1" applyFont="1" applyFill="1" applyBorder="1" applyAlignment="1">
      <alignment horizontal="centerContinuous" vertical="center"/>
    </xf>
    <xf numFmtId="0" fontId="18" fillId="6" borderId="14" xfId="0" applyNumberFormat="1" applyFont="1" applyFill="1" applyBorder="1" applyAlignment="1">
      <alignment horizontal="centerContinuous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36" fillId="0" borderId="0" xfId="0" applyFont="1" applyFill="1" applyAlignment="1">
      <alignment vertical="center" wrapText="1"/>
    </xf>
    <xf numFmtId="0" fontId="96" fillId="0" borderId="0" xfId="0" applyFont="1" applyFill="1" applyAlignment="1">
      <alignment vertical="center"/>
    </xf>
    <xf numFmtId="0" fontId="8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85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0" fillId="7" borderId="152" xfId="0" applyFont="1" applyFill="1" applyBorder="1" applyAlignment="1">
      <alignment horizontal="center" vertical="center" wrapText="1"/>
    </xf>
    <xf numFmtId="172" fontId="40" fillId="0" borderId="37" xfId="0" applyNumberFormat="1" applyFont="1" applyFill="1" applyBorder="1" applyAlignment="1">
      <alignment vertical="center" wrapText="1"/>
    </xf>
    <xf numFmtId="0" fontId="18" fillId="7" borderId="153" xfId="0" applyFont="1" applyFill="1" applyBorder="1" applyAlignment="1">
      <alignment horizontal="center" vertical="center" wrapText="1"/>
    </xf>
    <xf numFmtId="164" fontId="94" fillId="0" borderId="37" xfId="0" applyNumberFormat="1" applyFont="1" applyBorder="1" applyAlignment="1">
      <alignment horizontal="right" vertical="center" wrapText="1"/>
    </xf>
    <xf numFmtId="0" fontId="98" fillId="7" borderId="151" xfId="0" applyFont="1" applyFill="1" applyBorder="1" applyAlignment="1">
      <alignment horizontal="center" vertical="center" wrapText="1"/>
    </xf>
    <xf numFmtId="0" fontId="94" fillId="7" borderId="152" xfId="0" applyFont="1" applyFill="1" applyBorder="1" applyAlignment="1">
      <alignment horizontal="center" vertical="center" wrapText="1"/>
    </xf>
    <xf numFmtId="49" fontId="29" fillId="0" borderId="37" xfId="0" applyNumberFormat="1" applyFont="1" applyBorder="1" applyAlignment="1">
      <alignment horizontal="center" vertical="center" wrapText="1"/>
    </xf>
    <xf numFmtId="49" fontId="29" fillId="7" borderId="37" xfId="0" applyNumberFormat="1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vertical="center" wrapText="1"/>
    </xf>
    <xf numFmtId="49" fontId="13" fillId="2" borderId="33" xfId="1" applyNumberFormat="1" applyFont="1" applyFill="1" applyBorder="1" applyAlignment="1" applyProtection="1">
      <alignment vertical="center" wrapText="1"/>
      <protection locked="0"/>
    </xf>
    <xf numFmtId="0" fontId="40" fillId="0" borderId="0" xfId="0" applyFont="1" applyFill="1" applyAlignment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44" fillId="0" borderId="0" xfId="69" applyFont="1" applyAlignment="1">
      <alignment horizontal="center" vertical="top"/>
    </xf>
    <xf numFmtId="0" fontId="8" fillId="5" borderId="54" xfId="0" applyFont="1" applyFill="1" applyBorder="1" applyAlignment="1">
      <alignment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3" borderId="17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31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100" fillId="0" borderId="0" xfId="0" applyFont="1" applyAlignment="1" applyProtection="1"/>
    <xf numFmtId="0" fontId="8" fillId="0" borderId="0" xfId="0" applyFont="1" applyAlignment="1" applyProtection="1"/>
    <xf numFmtId="0" fontId="8" fillId="0" borderId="13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13" xfId="0" applyFont="1" applyBorder="1" applyAlignment="1" applyProtection="1">
      <alignment vertical="center"/>
    </xf>
    <xf numFmtId="0" fontId="17" fillId="3" borderId="18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24" xfId="0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</xf>
    <xf numFmtId="0" fontId="19" fillId="5" borderId="39" xfId="0" applyFont="1" applyFill="1" applyBorder="1" applyAlignment="1">
      <alignment vertical="center"/>
    </xf>
    <xf numFmtId="3" fontId="36" fillId="5" borderId="40" xfId="0" applyNumberFormat="1" applyFont="1" applyFill="1" applyBorder="1" applyAlignment="1" applyProtection="1">
      <alignment horizontal="center" vertical="center" wrapText="1"/>
    </xf>
    <xf numFmtId="0" fontId="19" fillId="5" borderId="4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01" fillId="5" borderId="53" xfId="0" applyFont="1" applyFill="1" applyBorder="1" applyAlignment="1">
      <alignment horizontal="center" vertical="center"/>
    </xf>
    <xf numFmtId="0" fontId="101" fillId="6" borderId="30" xfId="0" applyFont="1" applyFill="1" applyBorder="1" applyAlignment="1">
      <alignment horizontal="center" vertical="center" wrapText="1"/>
    </xf>
    <xf numFmtId="0" fontId="101" fillId="5" borderId="40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vertical="center"/>
    </xf>
    <xf numFmtId="0" fontId="33" fillId="5" borderId="39" xfId="0" applyFont="1" applyFill="1" applyBorder="1" applyAlignment="1">
      <alignment vertical="center"/>
    </xf>
    <xf numFmtId="0" fontId="19" fillId="5" borderId="44" xfId="0" applyFont="1" applyFill="1" applyBorder="1" applyAlignment="1">
      <alignment vertical="center"/>
    </xf>
    <xf numFmtId="0" fontId="33" fillId="5" borderId="14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33" fillId="5" borderId="15" xfId="0" applyFont="1" applyFill="1" applyBorder="1" applyAlignment="1">
      <alignment vertical="center"/>
    </xf>
    <xf numFmtId="0" fontId="33" fillId="5" borderId="13" xfId="0" applyFont="1" applyFill="1" applyBorder="1" applyAlignment="1">
      <alignment vertical="center"/>
    </xf>
    <xf numFmtId="0" fontId="33" fillId="5" borderId="16" xfId="0" applyFont="1" applyFill="1" applyBorder="1" applyAlignment="1">
      <alignment vertical="center"/>
    </xf>
    <xf numFmtId="0" fontId="33" fillId="5" borderId="0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7" fillId="0" borderId="37" xfId="0" applyFont="1" applyBorder="1" applyAlignment="1" applyProtection="1">
      <alignment horizontal="left" vertical="center"/>
    </xf>
    <xf numFmtId="0" fontId="19" fillId="5" borderId="38" xfId="0" applyFont="1" applyFill="1" applyBorder="1" applyAlignment="1">
      <alignment vertical="center"/>
    </xf>
    <xf numFmtId="0" fontId="13" fillId="0" borderId="66" xfId="0" applyFont="1" applyBorder="1" applyAlignment="1" applyProtection="1">
      <alignment vertical="center"/>
    </xf>
    <xf numFmtId="0" fontId="20" fillId="10" borderId="80" xfId="0" applyFont="1" applyFill="1" applyBorder="1" applyAlignment="1">
      <alignment vertical="center" wrapText="1"/>
    </xf>
    <xf numFmtId="0" fontId="18" fillId="10" borderId="31" xfId="0" applyFont="1" applyFill="1" applyBorder="1" applyAlignment="1">
      <alignment horizontal="center" vertical="center"/>
    </xf>
    <xf numFmtId="0" fontId="18" fillId="10" borderId="80" xfId="0" applyFont="1" applyFill="1" applyBorder="1" applyAlignment="1">
      <alignment vertical="center"/>
    </xf>
    <xf numFmtId="164" fontId="20" fillId="10" borderId="80" xfId="0" applyNumberFormat="1" applyFont="1" applyFill="1" applyBorder="1" applyAlignment="1">
      <alignment vertical="center" wrapText="1"/>
    </xf>
    <xf numFmtId="49" fontId="27" fillId="0" borderId="70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49" fontId="13" fillId="0" borderId="73" xfId="0" applyNumberFormat="1" applyFont="1" applyBorder="1" applyAlignment="1">
      <alignment vertical="center" wrapText="1"/>
    </xf>
    <xf numFmtId="0" fontId="8" fillId="10" borderId="58" xfId="0" applyFont="1" applyFill="1" applyBorder="1" applyAlignment="1">
      <alignment vertical="center"/>
    </xf>
    <xf numFmtId="49" fontId="54" fillId="10" borderId="29" xfId="0" applyNumberFormat="1" applyFont="1" applyFill="1" applyBorder="1" applyAlignment="1">
      <alignment horizontal="center" vertical="center" wrapText="1"/>
    </xf>
    <xf numFmtId="0" fontId="8" fillId="10" borderId="29" xfId="0" applyFont="1" applyFill="1" applyBorder="1" applyAlignment="1">
      <alignment vertical="center"/>
    </xf>
    <xf numFmtId="168" fontId="27" fillId="10" borderId="58" xfId="0" applyNumberFormat="1" applyFont="1" applyFill="1" applyBorder="1" applyAlignment="1">
      <alignment vertical="center"/>
    </xf>
    <xf numFmtId="3" fontId="24" fillId="10" borderId="29" xfId="0" applyNumberFormat="1" applyFont="1" applyFill="1" applyBorder="1" applyAlignment="1" applyProtection="1">
      <alignment horizontal="center" vertical="center" wrapText="1"/>
    </xf>
    <xf numFmtId="168" fontId="27" fillId="10" borderId="27" xfId="0" applyNumberFormat="1" applyFont="1" applyFill="1" applyBorder="1" applyAlignment="1">
      <alignment vertical="center"/>
    </xf>
    <xf numFmtId="49" fontId="51" fillId="10" borderId="29" xfId="0" applyNumberFormat="1" applyFont="1" applyFill="1" applyBorder="1" applyAlignment="1">
      <alignment vertical="center" textRotation="90" wrapText="1"/>
    </xf>
    <xf numFmtId="49" fontId="53" fillId="10" borderId="29" xfId="0" applyNumberFormat="1" applyFont="1" applyFill="1" applyBorder="1" applyAlignment="1">
      <alignment horizontal="left" vertical="center" wrapText="1"/>
    </xf>
    <xf numFmtId="49" fontId="53" fillId="10" borderId="31" xfId="0" applyNumberFormat="1" applyFont="1" applyFill="1" applyBorder="1" applyAlignment="1">
      <alignment horizontal="center" vertical="center" wrapText="1"/>
    </xf>
    <xf numFmtId="168" fontId="53" fillId="10" borderId="58" xfId="0" applyNumberFormat="1" applyFont="1" applyFill="1" applyBorder="1" applyAlignment="1" applyProtection="1">
      <alignment horizontal="right" vertical="center"/>
    </xf>
    <xf numFmtId="168" fontId="53" fillId="10" borderId="27" xfId="0" applyNumberFormat="1" applyFont="1" applyFill="1" applyBorder="1" applyAlignment="1" applyProtection="1">
      <alignment horizontal="right" vertical="center"/>
    </xf>
    <xf numFmtId="168" fontId="53" fillId="10" borderId="58" xfId="0" applyNumberFormat="1" applyFont="1" applyFill="1" applyBorder="1" applyAlignment="1" applyProtection="1">
      <alignment horizontal="right" vertical="center" wrapText="1"/>
    </xf>
    <xf numFmtId="168" fontId="53" fillId="10" borderId="27" xfId="0" applyNumberFormat="1" applyFont="1" applyFill="1" applyBorder="1" applyAlignment="1" applyProtection="1">
      <alignment horizontal="right" vertical="center" wrapText="1"/>
    </xf>
    <xf numFmtId="0" fontId="8" fillId="9" borderId="58" xfId="0" applyFont="1" applyFill="1" applyBorder="1" applyAlignment="1">
      <alignment vertical="center"/>
    </xf>
    <xf numFmtId="49" fontId="51" fillId="9" borderId="29" xfId="0" applyNumberFormat="1" applyFont="1" applyFill="1" applyBorder="1" applyAlignment="1">
      <alignment vertical="center" textRotation="90" wrapText="1"/>
    </xf>
    <xf numFmtId="0" fontId="8" fillId="9" borderId="29" xfId="0" applyFont="1" applyFill="1" applyBorder="1" applyAlignment="1">
      <alignment vertical="center"/>
    </xf>
    <xf numFmtId="49" fontId="52" fillId="9" borderId="31" xfId="0" applyNumberFormat="1" applyFont="1" applyFill="1" applyBorder="1" applyAlignment="1">
      <alignment horizontal="left" vertical="center" wrapText="1"/>
    </xf>
    <xf numFmtId="49" fontId="53" fillId="9" borderId="31" xfId="0" applyNumberFormat="1" applyFont="1" applyFill="1" applyBorder="1" applyAlignment="1">
      <alignment horizontal="center" vertical="center" wrapText="1"/>
    </xf>
    <xf numFmtId="168" fontId="53" fillId="9" borderId="58" xfId="0" applyNumberFormat="1" applyFont="1" applyFill="1" applyBorder="1" applyAlignment="1">
      <alignment vertical="center" wrapText="1"/>
    </xf>
    <xf numFmtId="3" fontId="24" fillId="9" borderId="29" xfId="0" applyNumberFormat="1" applyFont="1" applyFill="1" applyBorder="1" applyAlignment="1" applyProtection="1">
      <alignment horizontal="center" vertical="center" wrapText="1"/>
    </xf>
    <xf numFmtId="168" fontId="53" fillId="9" borderId="27" xfId="0" applyNumberFormat="1" applyFont="1" applyFill="1" applyBorder="1" applyAlignment="1">
      <alignment vertical="center"/>
    </xf>
    <xf numFmtId="168" fontId="53" fillId="9" borderId="27" xfId="0" applyNumberFormat="1" applyFont="1" applyFill="1" applyBorder="1" applyAlignment="1">
      <alignment vertical="center" wrapText="1"/>
    </xf>
    <xf numFmtId="49" fontId="53" fillId="9" borderId="29" xfId="0" applyNumberFormat="1" applyFont="1" applyFill="1" applyBorder="1" applyAlignment="1">
      <alignment horizontal="left" vertical="center" wrapText="1"/>
    </xf>
    <xf numFmtId="168" fontId="53" fillId="9" borderId="58" xfId="0" applyNumberFormat="1" applyFont="1" applyFill="1" applyBorder="1" applyAlignment="1" applyProtection="1">
      <alignment horizontal="right" vertical="center" wrapText="1"/>
    </xf>
    <xf numFmtId="49" fontId="53" fillId="9" borderId="27" xfId="0" applyNumberFormat="1" applyFont="1" applyFill="1" applyBorder="1" applyAlignment="1">
      <alignment horizontal="center" vertical="center" wrapText="1"/>
    </xf>
    <xf numFmtId="168" fontId="53" fillId="9" borderId="58" xfId="0" applyNumberFormat="1" applyFont="1" applyFill="1" applyBorder="1" applyAlignment="1">
      <alignment vertical="center"/>
    </xf>
    <xf numFmtId="164" fontId="27" fillId="9" borderId="11" xfId="46" applyNumberFormat="1" applyFont="1" applyFill="1" applyBorder="1" applyAlignment="1" applyProtection="1">
      <alignment horizontal="center" vertical="center"/>
      <protection locked="0"/>
    </xf>
    <xf numFmtId="164" fontId="53" fillId="9" borderId="4" xfId="46" applyNumberFormat="1" applyFont="1" applyFill="1" applyBorder="1" applyAlignment="1" applyProtection="1">
      <alignment vertical="center" wrapText="1"/>
    </xf>
    <xf numFmtId="164" fontId="53" fillId="9" borderId="6" xfId="46" applyNumberFormat="1" applyFont="1" applyFill="1" applyBorder="1" applyAlignment="1" applyProtection="1">
      <alignment vertical="center" wrapText="1"/>
    </xf>
    <xf numFmtId="167" fontId="53" fillId="9" borderId="102" xfId="46" applyNumberFormat="1" applyFont="1" applyFill="1" applyBorder="1" applyAlignment="1" applyProtection="1">
      <alignment vertical="center" wrapText="1"/>
    </xf>
    <xf numFmtId="167" fontId="53" fillId="9" borderId="4" xfId="46" applyNumberFormat="1" applyFont="1" applyFill="1" applyBorder="1" applyAlignment="1" applyProtection="1">
      <alignment vertical="center" wrapText="1"/>
    </xf>
    <xf numFmtId="167" fontId="53" fillId="9" borderId="6" xfId="46" applyNumberFormat="1" applyFont="1" applyFill="1" applyBorder="1" applyAlignment="1" applyProtection="1">
      <alignment vertical="center" wrapText="1"/>
    </xf>
    <xf numFmtId="168" fontId="53" fillId="9" borderId="58" xfId="0" applyNumberFormat="1" applyFont="1" applyFill="1" applyBorder="1" applyAlignment="1" applyProtection="1">
      <alignment horizontal="right" vertical="center"/>
    </xf>
    <xf numFmtId="164" fontId="13" fillId="9" borderId="33" xfId="46" applyNumberFormat="1" applyFont="1" applyFill="1" applyBorder="1" applyAlignment="1" applyProtection="1">
      <alignment horizontal="center" vertical="center"/>
      <protection locked="0"/>
    </xf>
    <xf numFmtId="164" fontId="50" fillId="9" borderId="33" xfId="46" applyNumberFormat="1" applyFont="1" applyFill="1" applyBorder="1" applyAlignment="1" applyProtection="1">
      <alignment vertical="center" wrapText="1"/>
    </xf>
    <xf numFmtId="164" fontId="50" fillId="9" borderId="15" xfId="46" applyNumberFormat="1" applyFont="1" applyFill="1" applyBorder="1" applyAlignment="1" applyProtection="1">
      <alignment vertical="center" wrapText="1"/>
    </xf>
    <xf numFmtId="167" fontId="50" fillId="9" borderId="35" xfId="46" applyNumberFormat="1" applyFont="1" applyFill="1" applyBorder="1" applyAlignment="1" applyProtection="1">
      <alignment vertical="center" wrapText="1"/>
    </xf>
    <xf numFmtId="167" fontId="50" fillId="9" borderId="33" xfId="46" applyNumberFormat="1" applyFont="1" applyFill="1" applyBorder="1" applyAlignment="1" applyProtection="1">
      <alignment vertical="center" wrapText="1"/>
    </xf>
    <xf numFmtId="167" fontId="50" fillId="9" borderId="15" xfId="46" applyNumberFormat="1" applyFont="1" applyFill="1" applyBorder="1" applyAlignment="1" applyProtection="1">
      <alignment vertical="center" wrapText="1"/>
    </xf>
    <xf numFmtId="164" fontId="27" fillId="10" borderId="4" xfId="46" applyNumberFormat="1" applyFont="1" applyFill="1" applyBorder="1" applyAlignment="1" applyProtection="1">
      <alignment horizontal="center" vertical="center"/>
      <protection locked="0"/>
    </xf>
    <xf numFmtId="164" fontId="53" fillId="10" borderId="4" xfId="46" applyNumberFormat="1" applyFont="1" applyFill="1" applyBorder="1" applyAlignment="1" applyProtection="1">
      <alignment vertical="center" wrapText="1"/>
    </xf>
    <xf numFmtId="164" fontId="53" fillId="10" borderId="6" xfId="46" applyNumberFormat="1" applyFont="1" applyFill="1" applyBorder="1" applyAlignment="1" applyProtection="1">
      <alignment vertical="center" wrapText="1"/>
    </xf>
    <xf numFmtId="167" fontId="53" fillId="10" borderId="102" xfId="46" applyNumberFormat="1" applyFont="1" applyFill="1" applyBorder="1" applyAlignment="1" applyProtection="1">
      <alignment vertical="center" wrapText="1"/>
    </xf>
    <xf numFmtId="167" fontId="53" fillId="10" borderId="4" xfId="46" applyNumberFormat="1" applyFont="1" applyFill="1" applyBorder="1" applyAlignment="1" applyProtection="1">
      <alignment vertical="center" wrapText="1"/>
    </xf>
    <xf numFmtId="167" fontId="53" fillId="10" borderId="6" xfId="46" applyNumberFormat="1" applyFont="1" applyFill="1" applyBorder="1" applyAlignment="1" applyProtection="1">
      <alignment vertical="center" wrapText="1"/>
    </xf>
    <xf numFmtId="164" fontId="27" fillId="10" borderId="29" xfId="46" applyNumberFormat="1" applyFont="1" applyFill="1" applyBorder="1" applyAlignment="1" applyProtection="1">
      <alignment horizontal="center" vertical="center"/>
      <protection locked="0"/>
    </xf>
    <xf numFmtId="164" fontId="53" fillId="10" borderId="29" xfId="46" applyNumberFormat="1" applyFont="1" applyFill="1" applyBorder="1" applyAlignment="1" applyProtection="1">
      <alignment vertical="center" wrapText="1"/>
    </xf>
    <xf numFmtId="164" fontId="53" fillId="10" borderId="85" xfId="46" applyNumberFormat="1" applyFont="1" applyFill="1" applyBorder="1" applyAlignment="1" applyProtection="1">
      <alignment vertical="center" wrapText="1"/>
    </xf>
    <xf numFmtId="167" fontId="53" fillId="10" borderId="80" xfId="46" applyNumberFormat="1" applyFont="1" applyFill="1" applyBorder="1" applyAlignment="1" applyProtection="1">
      <alignment vertical="center" wrapText="1"/>
    </xf>
    <xf numFmtId="167" fontId="53" fillId="10" borderId="29" xfId="46" applyNumberFormat="1" applyFont="1" applyFill="1" applyBorder="1" applyAlignment="1" applyProtection="1">
      <alignment vertical="center" wrapText="1"/>
    </xf>
    <xf numFmtId="167" fontId="53" fillId="10" borderId="85" xfId="46" applyNumberFormat="1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04" fillId="0" borderId="0" xfId="0" applyFont="1" applyAlignment="1" applyProtection="1">
      <alignment vertical="center"/>
    </xf>
    <xf numFmtId="0" fontId="12" fillId="0" borderId="13" xfId="0" applyFont="1" applyBorder="1" applyAlignment="1" applyProtection="1">
      <alignment horizontal="right"/>
    </xf>
    <xf numFmtId="0" fontId="24" fillId="0" borderId="0" xfId="50" applyFont="1" applyAlignment="1" applyProtection="1">
      <alignment horizontal="centerContinuous"/>
    </xf>
    <xf numFmtId="49" fontId="13" fillId="7" borderId="35" xfId="1" applyNumberFormat="1" applyFont="1" applyFill="1" applyBorder="1" applyAlignment="1" applyProtection="1">
      <alignment horizontal="left" vertical="center" wrapText="1" indent="2"/>
    </xf>
    <xf numFmtId="49" fontId="13" fillId="7" borderId="33" xfId="1" applyNumberFormat="1" applyFont="1" applyFill="1" applyBorder="1" applyAlignment="1" applyProtection="1">
      <alignment horizontal="left" vertical="center" wrapText="1" indent="2"/>
    </xf>
    <xf numFmtId="49" fontId="13" fillId="2" borderId="33" xfId="1" applyNumberFormat="1" applyFont="1" applyFill="1" applyBorder="1" applyAlignment="1" applyProtection="1">
      <alignment horizontal="left" vertical="center" wrapText="1"/>
      <protection locked="0"/>
    </xf>
    <xf numFmtId="49" fontId="13" fillId="7" borderId="37" xfId="1" applyNumberFormat="1" applyFont="1" applyFill="1" applyBorder="1" applyAlignment="1" applyProtection="1">
      <alignment horizontal="left" vertical="center" wrapText="1" indent="2"/>
    </xf>
    <xf numFmtId="0" fontId="3" fillId="0" borderId="53" xfId="0" applyFont="1" applyBorder="1" applyAlignment="1">
      <alignment vertical="center" wrapText="1"/>
    </xf>
    <xf numFmtId="0" fontId="105" fillId="0" borderId="0" xfId="69" applyFont="1" applyFill="1" applyAlignment="1">
      <alignment horizontal="left" wrapText="1"/>
    </xf>
    <xf numFmtId="0" fontId="3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0" fillId="0" borderId="0" xfId="1" applyFont="1" applyBorder="1" applyAlignment="1">
      <alignment horizontal="left" vertical="top" wrapText="1"/>
    </xf>
    <xf numFmtId="0" fontId="24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99" fillId="0" borderId="0" xfId="0" applyFont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Continuous" vertical="center" wrapText="1"/>
    </xf>
    <xf numFmtId="0" fontId="10" fillId="0" borderId="0" xfId="0" applyFont="1" applyAlignment="1" applyProtection="1">
      <alignment horizontal="centerContinuous" vertical="center" wrapText="1"/>
    </xf>
    <xf numFmtId="0" fontId="10" fillId="0" borderId="0" xfId="0" applyFont="1" applyFill="1" applyAlignment="1" applyProtection="1">
      <alignment horizontal="centerContinuous" vertical="center" wrapText="1"/>
    </xf>
    <xf numFmtId="0" fontId="11" fillId="0" borderId="0" xfId="0" applyFont="1" applyFill="1" applyAlignment="1" applyProtection="1">
      <alignment horizontal="centerContinuous" vertical="center" wrapText="1"/>
    </xf>
    <xf numFmtId="0" fontId="12" fillId="0" borderId="0" xfId="0" applyFont="1" applyFill="1" applyAlignment="1" applyProtection="1">
      <alignment horizontal="centerContinuous" vertical="center" wrapText="1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vertical="center"/>
    </xf>
    <xf numFmtId="0" fontId="17" fillId="3" borderId="3" xfId="0" applyFont="1" applyFill="1" applyBorder="1" applyAlignment="1" applyProtection="1">
      <alignment vertical="center"/>
    </xf>
    <xf numFmtId="0" fontId="18" fillId="4" borderId="7" xfId="0" applyFont="1" applyFill="1" applyBorder="1" applyAlignment="1" applyProtection="1">
      <alignment horizontal="centerContinuous" vertical="center"/>
    </xf>
    <xf numFmtId="0" fontId="8" fillId="4" borderId="5" xfId="0" applyFont="1" applyFill="1" applyBorder="1" applyAlignment="1" applyProtection="1">
      <alignment horizontal="centerContinuous" vertical="center"/>
    </xf>
    <xf numFmtId="0" fontId="8" fillId="4" borderId="6" xfId="0" applyFont="1" applyFill="1" applyBorder="1" applyAlignment="1" applyProtection="1">
      <alignment horizontal="centerContinuous" vertical="center"/>
    </xf>
    <xf numFmtId="0" fontId="18" fillId="6" borderId="7" xfId="0" applyFont="1" applyFill="1" applyBorder="1" applyAlignment="1" applyProtection="1">
      <alignment horizontal="centerContinuous" vertical="center"/>
    </xf>
    <xf numFmtId="0" fontId="18" fillId="6" borderId="5" xfId="0" applyFont="1" applyFill="1" applyBorder="1" applyAlignment="1" applyProtection="1">
      <alignment horizontal="centerContinuous" vertical="center"/>
    </xf>
    <xf numFmtId="0" fontId="18" fillId="6" borderId="6" xfId="0" applyFont="1" applyFill="1" applyBorder="1" applyAlignment="1" applyProtection="1">
      <alignment horizontal="centerContinuous" vertical="center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Continuous" vertical="center"/>
    </xf>
    <xf numFmtId="0" fontId="17" fillId="4" borderId="13" xfId="0" applyFont="1" applyFill="1" applyBorder="1" applyAlignment="1" applyProtection="1">
      <alignment horizontal="centerContinuous" vertical="center"/>
    </xf>
    <xf numFmtId="0" fontId="17" fillId="4" borderId="15" xfId="0" applyFont="1" applyFill="1" applyBorder="1" applyAlignment="1" applyProtection="1">
      <alignment horizontal="centerContinuous" vertical="center"/>
    </xf>
    <xf numFmtId="0" fontId="18" fillId="6" borderId="14" xfId="0" applyNumberFormat="1" applyFont="1" applyFill="1" applyBorder="1" applyAlignment="1" applyProtection="1">
      <alignment horizontal="centerContinuous" vertical="center"/>
    </xf>
    <xf numFmtId="0" fontId="20" fillId="6" borderId="13" xfId="0" applyNumberFormat="1" applyFont="1" applyFill="1" applyBorder="1" applyAlignment="1" applyProtection="1">
      <alignment horizontal="centerContinuous" vertical="center"/>
    </xf>
    <xf numFmtId="0" fontId="20" fillId="6" borderId="15" xfId="0" applyNumberFormat="1" applyFont="1" applyFill="1" applyBorder="1" applyAlignment="1" applyProtection="1">
      <alignment horizontal="centerContinuous" vertical="center"/>
    </xf>
    <xf numFmtId="0" fontId="21" fillId="3" borderId="1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center" vertical="center"/>
    </xf>
    <xf numFmtId="0" fontId="22" fillId="5" borderId="10" xfId="0" applyFont="1" applyFill="1" applyBorder="1" applyAlignment="1" applyProtection="1">
      <alignment horizontal="center" vertical="center"/>
    </xf>
    <xf numFmtId="0" fontId="83" fillId="5" borderId="17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vertical="center"/>
    </xf>
    <xf numFmtId="0" fontId="17" fillId="3" borderId="22" xfId="0" applyFont="1" applyFill="1" applyBorder="1" applyAlignment="1" applyProtection="1">
      <alignment vertical="center"/>
    </xf>
    <xf numFmtId="0" fontId="17" fillId="3" borderId="20" xfId="0" applyFont="1" applyFill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20" fillId="4" borderId="19" xfId="0" applyFont="1" applyFill="1" applyBorder="1" applyAlignment="1" applyProtection="1">
      <alignment vertical="center"/>
    </xf>
    <xf numFmtId="0" fontId="17" fillId="3" borderId="26" xfId="0" applyFont="1" applyFill="1" applyBorder="1" applyAlignment="1" applyProtection="1">
      <alignment horizontal="center" vertical="center"/>
    </xf>
    <xf numFmtId="9" fontId="41" fillId="5" borderId="25" xfId="0" applyNumberFormat="1" applyFont="1" applyFill="1" applyBorder="1" applyAlignment="1" applyProtection="1">
      <alignment horizontal="center" vertical="center"/>
    </xf>
    <xf numFmtId="9" fontId="22" fillId="5" borderId="21" xfId="0" applyNumberFormat="1" applyFont="1" applyFill="1" applyBorder="1" applyAlignment="1" applyProtection="1">
      <alignment horizontal="center" vertical="center"/>
    </xf>
    <xf numFmtId="9" fontId="22" fillId="5" borderId="22" xfId="0" applyNumberFormat="1" applyFont="1" applyFill="1" applyBorder="1" applyAlignment="1" applyProtection="1">
      <alignment horizontal="center" vertical="center"/>
    </xf>
    <xf numFmtId="9" fontId="83" fillId="5" borderId="26" xfId="0" applyNumberFormat="1" applyFont="1" applyFill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58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8" fillId="5" borderId="52" xfId="0" applyFont="1" applyFill="1" applyBorder="1" applyAlignment="1" applyProtection="1">
      <alignment vertical="center"/>
    </xf>
    <xf numFmtId="0" fontId="8" fillId="5" borderId="53" xfId="0" applyFont="1" applyFill="1" applyBorder="1" applyAlignment="1" applyProtection="1">
      <alignment horizontal="center" vertical="center"/>
    </xf>
    <xf numFmtId="0" fontId="8" fillId="5" borderId="53" xfId="0" applyFont="1" applyFill="1" applyBorder="1" applyAlignment="1" applyProtection="1">
      <alignment vertical="center"/>
    </xf>
    <xf numFmtId="0" fontId="101" fillId="5" borderId="53" xfId="0" applyFont="1" applyFill="1" applyBorder="1" applyAlignment="1" applyProtection="1">
      <alignment horizontal="center" vertical="center"/>
    </xf>
    <xf numFmtId="0" fontId="8" fillId="5" borderId="56" xfId="0" applyFont="1" applyFill="1" applyBorder="1" applyAlignment="1" applyProtection="1">
      <alignment vertical="center"/>
    </xf>
    <xf numFmtId="0" fontId="8" fillId="5" borderId="54" xfId="0" applyFont="1" applyFill="1" applyBorder="1" applyAlignment="1" applyProtection="1">
      <alignment vertical="center"/>
    </xf>
    <xf numFmtId="0" fontId="18" fillId="5" borderId="52" xfId="0" applyFont="1" applyFill="1" applyBorder="1" applyAlignment="1" applyProtection="1">
      <alignment vertical="center"/>
    </xf>
    <xf numFmtId="0" fontId="8" fillId="5" borderId="100" xfId="0" applyFont="1" applyFill="1" applyBorder="1" applyAlignment="1" applyProtection="1">
      <alignment vertical="center"/>
    </xf>
    <xf numFmtId="0" fontId="18" fillId="5" borderId="52" xfId="0" applyFont="1" applyFill="1" applyBorder="1" applyAlignment="1" applyProtection="1">
      <alignment horizontal="centerContinuous" vertical="center"/>
    </xf>
    <xf numFmtId="0" fontId="18" fillId="5" borderId="53" xfId="0" applyFont="1" applyFill="1" applyBorder="1" applyAlignment="1" applyProtection="1">
      <alignment horizontal="centerContinuous" vertical="center"/>
    </xf>
    <xf numFmtId="0" fontId="18" fillId="5" borderId="100" xfId="0" applyFont="1" applyFill="1" applyBorder="1" applyAlignment="1" applyProtection="1">
      <alignment horizontal="centerContinuous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left" vertical="center"/>
    </xf>
    <xf numFmtId="165" fontId="20" fillId="0" borderId="34" xfId="0" applyNumberFormat="1" applyFont="1" applyFill="1" applyBorder="1" applyAlignment="1" applyProtection="1">
      <alignment vertical="center" wrapText="1"/>
    </xf>
    <xf numFmtId="0" fontId="17" fillId="0" borderId="11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left" vertical="center"/>
    </xf>
    <xf numFmtId="0" fontId="13" fillId="0" borderId="40" xfId="0" applyFont="1" applyFill="1" applyBorder="1" applyAlignment="1" applyProtection="1">
      <alignment vertical="center" wrapText="1"/>
    </xf>
    <xf numFmtId="0" fontId="17" fillId="0" borderId="37" xfId="0" applyFont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vertical="center" wrapText="1"/>
    </xf>
    <xf numFmtId="0" fontId="8" fillId="5" borderId="39" xfId="0" applyFont="1" applyFill="1" applyBorder="1" applyAlignment="1" applyProtection="1">
      <alignment vertical="center"/>
    </xf>
    <xf numFmtId="0" fontId="8" fillId="5" borderId="40" xfId="0" applyFont="1" applyFill="1" applyBorder="1" applyAlignment="1" applyProtection="1">
      <alignment horizontal="center" vertical="center"/>
    </xf>
    <xf numFmtId="0" fontId="23" fillId="5" borderId="40" xfId="0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horizontal="centerContinuous" vertical="center" wrapText="1"/>
    </xf>
    <xf numFmtId="0" fontId="8" fillId="5" borderId="38" xfId="0" applyFont="1" applyFill="1" applyBorder="1" applyAlignment="1" applyProtection="1">
      <alignment horizontal="centerContinuous" vertical="center" wrapText="1"/>
    </xf>
    <xf numFmtId="0" fontId="18" fillId="5" borderId="39" xfId="0" applyFont="1" applyFill="1" applyBorder="1" applyAlignment="1" applyProtection="1">
      <alignment horizontal="centerContinuous" vertical="center" wrapText="1"/>
    </xf>
    <xf numFmtId="0" fontId="8" fillId="5" borderId="40" xfId="0" applyFont="1" applyFill="1" applyBorder="1" applyAlignment="1" applyProtection="1">
      <alignment horizontal="centerContinuous" vertical="center" wrapText="1"/>
    </xf>
    <xf numFmtId="0" fontId="8" fillId="5" borderId="44" xfId="0" applyFont="1" applyFill="1" applyBorder="1" applyAlignment="1" applyProtection="1">
      <alignment horizontal="centerContinuous" vertical="center" wrapText="1"/>
    </xf>
    <xf numFmtId="0" fontId="23" fillId="5" borderId="39" xfId="0" applyFont="1" applyFill="1" applyBorder="1" applyAlignment="1" applyProtection="1">
      <alignment horizontal="centerContinuous" vertical="center" wrapText="1"/>
    </xf>
    <xf numFmtId="0" fontId="23" fillId="5" borderId="40" xfId="0" applyFont="1" applyFill="1" applyBorder="1" applyAlignment="1" applyProtection="1">
      <alignment horizontal="centerContinuous" vertical="center" wrapText="1"/>
    </xf>
    <xf numFmtId="0" fontId="23" fillId="5" borderId="44" xfId="0" applyFont="1" applyFill="1" applyBorder="1" applyAlignment="1" applyProtection="1">
      <alignment horizontal="centerContinuous" vertical="center" wrapText="1"/>
    </xf>
    <xf numFmtId="0" fontId="17" fillId="0" borderId="40" xfId="0" applyFont="1" applyBorder="1" applyAlignment="1" applyProtection="1">
      <alignment vertical="center"/>
    </xf>
    <xf numFmtId="0" fontId="17" fillId="0" borderId="34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vertical="center"/>
    </xf>
    <xf numFmtId="0" fontId="17" fillId="0" borderId="32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vertical="center" wrapText="1"/>
    </xf>
    <xf numFmtId="0" fontId="17" fillId="0" borderId="38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vertical="center"/>
    </xf>
    <xf numFmtId="165" fontId="20" fillId="0" borderId="39" xfId="0" applyNumberFormat="1" applyFont="1" applyFill="1" applyBorder="1" applyAlignment="1" applyProtection="1">
      <alignment vertical="center" wrapText="1"/>
    </xf>
    <xf numFmtId="165" fontId="20" fillId="0" borderId="37" xfId="0" applyNumberFormat="1" applyFont="1" applyFill="1" applyBorder="1" applyAlignment="1" applyProtection="1">
      <alignment vertical="center" wrapText="1"/>
    </xf>
    <xf numFmtId="165" fontId="20" fillId="0" borderId="44" xfId="0" applyNumberFormat="1" applyFont="1" applyFill="1" applyBorder="1" applyAlignment="1" applyProtection="1">
      <alignment vertical="center" wrapText="1"/>
    </xf>
    <xf numFmtId="0" fontId="19" fillId="5" borderId="39" xfId="0" applyFont="1" applyFill="1" applyBorder="1" applyAlignment="1" applyProtection="1">
      <alignment vertical="center"/>
    </xf>
    <xf numFmtId="0" fontId="19" fillId="5" borderId="40" xfId="0" applyFont="1" applyFill="1" applyBorder="1" applyAlignment="1" applyProtection="1">
      <alignment horizontal="center" vertical="center"/>
    </xf>
    <xf numFmtId="0" fontId="101" fillId="5" borderId="40" xfId="0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 applyProtection="1">
      <alignment vertical="center"/>
    </xf>
    <xf numFmtId="0" fontId="19" fillId="5" borderId="38" xfId="0" applyFont="1" applyFill="1" applyBorder="1" applyAlignment="1" applyProtection="1">
      <alignment vertical="center"/>
    </xf>
    <xf numFmtId="0" fontId="33" fillId="5" borderId="39" xfId="0" applyFont="1" applyFill="1" applyBorder="1" applyAlignment="1" applyProtection="1">
      <alignment vertical="center"/>
    </xf>
    <xf numFmtId="0" fontId="19" fillId="5" borderId="40" xfId="0" applyFont="1" applyFill="1" applyBorder="1" applyAlignment="1" applyProtection="1">
      <alignment vertical="center"/>
    </xf>
    <xf numFmtId="0" fontId="19" fillId="5" borderId="44" xfId="0" applyFont="1" applyFill="1" applyBorder="1" applyAlignment="1" applyProtection="1">
      <alignment vertical="center"/>
    </xf>
    <xf numFmtId="0" fontId="33" fillId="5" borderId="14" xfId="0" applyFont="1" applyFill="1" applyBorder="1" applyAlignment="1" applyProtection="1">
      <alignment vertical="center"/>
    </xf>
    <xf numFmtId="0" fontId="19" fillId="5" borderId="13" xfId="0" applyFont="1" applyFill="1" applyBorder="1" applyAlignment="1" applyProtection="1">
      <alignment vertical="center"/>
    </xf>
    <xf numFmtId="0" fontId="33" fillId="5" borderId="15" xfId="0" applyFont="1" applyFill="1" applyBorder="1" applyAlignment="1" applyProtection="1">
      <alignment vertical="center"/>
    </xf>
    <xf numFmtId="0" fontId="13" fillId="0" borderId="43" xfId="0" applyFont="1" applyBorder="1" applyAlignment="1" applyProtection="1">
      <alignment horizontal="center" vertical="center"/>
    </xf>
    <xf numFmtId="0" fontId="17" fillId="0" borderId="43" xfId="0" applyFont="1" applyBorder="1" applyAlignment="1" applyProtection="1">
      <alignment horizontal="center" vertical="center"/>
    </xf>
    <xf numFmtId="0" fontId="17" fillId="0" borderId="104" xfId="0" applyFont="1" applyBorder="1" applyAlignment="1" applyProtection="1">
      <alignment vertical="center" wrapText="1"/>
    </xf>
    <xf numFmtId="0" fontId="17" fillId="0" borderId="48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vertical="center" wrapText="1"/>
    </xf>
    <xf numFmtId="0" fontId="33" fillId="5" borderId="9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vertical="center"/>
    </xf>
    <xf numFmtId="0" fontId="33" fillId="5" borderId="12" xfId="0" applyFont="1" applyFill="1" applyBorder="1" applyAlignment="1" applyProtection="1">
      <alignment vertical="center"/>
    </xf>
    <xf numFmtId="0" fontId="17" fillId="0" borderId="36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8" fillId="6" borderId="28" xfId="0" applyFont="1" applyFill="1" applyBorder="1" applyAlignment="1" applyProtection="1">
      <alignment vertical="center"/>
    </xf>
    <xf numFmtId="0" fontId="28" fillId="6" borderId="31" xfId="0" applyFont="1" applyFill="1" applyBorder="1" applyAlignment="1" applyProtection="1">
      <alignment horizontal="center" vertical="center"/>
    </xf>
    <xf numFmtId="0" fontId="28" fillId="6" borderId="29" xfId="0" applyFont="1" applyFill="1" applyBorder="1" applyAlignment="1" applyProtection="1">
      <alignment vertical="center"/>
    </xf>
    <xf numFmtId="0" fontId="101" fillId="6" borderId="30" xfId="0" applyFont="1" applyFill="1" applyBorder="1" applyAlignment="1" applyProtection="1">
      <alignment horizontal="center" vertical="center" wrapText="1"/>
    </xf>
    <xf numFmtId="0" fontId="27" fillId="6" borderId="31" xfId="0" applyFont="1" applyFill="1" applyBorder="1" applyAlignment="1" applyProtection="1">
      <alignment horizontal="center" vertical="center"/>
    </xf>
    <xf numFmtId="0" fontId="27" fillId="6" borderId="8" xfId="0" applyFont="1" applyFill="1" applyBorder="1" applyAlignment="1" applyProtection="1">
      <alignment horizontal="left" vertical="center"/>
    </xf>
    <xf numFmtId="164" fontId="30" fillId="6" borderId="2" xfId="0" applyNumberFormat="1" applyFont="1" applyFill="1" applyBorder="1" applyAlignment="1" applyProtection="1">
      <alignment vertical="center" wrapText="1"/>
    </xf>
    <xf numFmtId="49" fontId="17" fillId="0" borderId="41" xfId="0" applyNumberFormat="1" applyFont="1" applyFill="1" applyBorder="1" applyAlignment="1" applyProtection="1">
      <alignment horizontal="center" vertical="center" wrapText="1"/>
    </xf>
    <xf numFmtId="0" fontId="20" fillId="0" borderId="53" xfId="0" applyFont="1" applyFill="1" applyBorder="1" applyAlignment="1" applyProtection="1">
      <alignment vertical="center"/>
    </xf>
    <xf numFmtId="0" fontId="17" fillId="0" borderId="57" xfId="0" applyFont="1" applyBorder="1" applyAlignment="1" applyProtection="1">
      <alignment horizontal="center" vertical="center"/>
    </xf>
    <xf numFmtId="0" fontId="17" fillId="0" borderId="54" xfId="0" applyFont="1" applyBorder="1" applyAlignment="1" applyProtection="1">
      <alignment horizontal="left" vertical="center" wrapText="1"/>
    </xf>
    <xf numFmtId="164" fontId="20" fillId="0" borderId="55" xfId="0" applyNumberFormat="1" applyFont="1" applyFill="1" applyBorder="1" applyAlignment="1" applyProtection="1">
      <alignment vertical="center" wrapText="1"/>
    </xf>
    <xf numFmtId="164" fontId="17" fillId="0" borderId="56" xfId="0" applyNumberFormat="1" applyFont="1" applyFill="1" applyBorder="1" applyAlignment="1" applyProtection="1">
      <alignment vertical="center" wrapText="1"/>
    </xf>
    <xf numFmtId="0" fontId="20" fillId="0" borderId="40" xfId="0" applyFont="1" applyFill="1" applyBorder="1" applyAlignment="1" applyProtection="1">
      <alignment vertical="center" wrapText="1"/>
    </xf>
    <xf numFmtId="0" fontId="17" fillId="0" borderId="38" xfId="0" applyFont="1" applyBorder="1" applyAlignment="1" applyProtection="1">
      <alignment horizontal="left" vertical="center" wrapText="1"/>
    </xf>
    <xf numFmtId="164" fontId="17" fillId="0" borderId="46" xfId="0" applyNumberFormat="1" applyFont="1" applyFill="1" applyBorder="1" applyAlignment="1" applyProtection="1">
      <alignment vertical="center" wrapText="1"/>
    </xf>
    <xf numFmtId="164" fontId="17" fillId="0" borderId="49" xfId="0" applyNumberFormat="1" applyFont="1" applyFill="1" applyBorder="1" applyAlignment="1" applyProtection="1">
      <alignment vertical="center" wrapText="1"/>
    </xf>
    <xf numFmtId="0" fontId="27" fillId="0" borderId="40" xfId="0" applyFont="1" applyFill="1" applyBorder="1" applyAlignment="1" applyProtection="1">
      <alignment vertical="center" wrapText="1"/>
    </xf>
    <xf numFmtId="49" fontId="8" fillId="0" borderId="9" xfId="0" applyNumberFormat="1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vertical="center" wrapText="1"/>
    </xf>
    <xf numFmtId="0" fontId="13" fillId="0" borderId="17" xfId="0" applyFont="1" applyBorder="1" applyAlignment="1" applyProtection="1">
      <alignment horizontal="left" vertical="center" wrapText="1"/>
    </xf>
    <xf numFmtId="164" fontId="20" fillId="0" borderId="34" xfId="0" applyNumberFormat="1" applyFont="1" applyFill="1" applyBorder="1" applyAlignment="1" applyProtection="1">
      <alignment vertical="center" wrapText="1"/>
    </xf>
    <xf numFmtId="49" fontId="21" fillId="0" borderId="45" xfId="0" applyNumberFormat="1" applyFont="1" applyFill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47" xfId="0" applyFont="1" applyBorder="1" applyAlignment="1" applyProtection="1">
      <alignment vertical="center"/>
    </xf>
    <xf numFmtId="0" fontId="21" fillId="0" borderId="48" xfId="0" applyFont="1" applyBorder="1" applyAlignment="1" applyProtection="1">
      <alignment horizontal="center" vertical="center"/>
    </xf>
    <xf numFmtId="0" fontId="21" fillId="0" borderId="49" xfId="0" applyFont="1" applyBorder="1" applyAlignment="1" applyProtection="1">
      <alignment horizontal="left" vertical="center"/>
    </xf>
    <xf numFmtId="0" fontId="32" fillId="0" borderId="50" xfId="0" applyFont="1" applyBorder="1" applyAlignment="1" applyProtection="1">
      <alignment vertical="center" wrapText="1"/>
    </xf>
    <xf numFmtId="0" fontId="21" fillId="0" borderId="51" xfId="0" applyFont="1" applyBorder="1" applyAlignment="1" applyProtection="1">
      <alignment vertical="center" wrapText="1"/>
    </xf>
    <xf numFmtId="0" fontId="21" fillId="0" borderId="90" xfId="0" applyFont="1" applyBorder="1" applyAlignment="1" applyProtection="1">
      <alignment vertical="center" wrapText="1"/>
    </xf>
    <xf numFmtId="0" fontId="21" fillId="0" borderId="45" xfId="0" applyFont="1" applyBorder="1" applyAlignment="1" applyProtection="1">
      <alignment vertical="center"/>
    </xf>
    <xf numFmtId="0" fontId="21" fillId="0" borderId="46" xfId="0" applyFont="1" applyBorder="1" applyAlignment="1" applyProtection="1">
      <alignment vertical="center"/>
    </xf>
    <xf numFmtId="0" fontId="21" fillId="0" borderId="49" xfId="0" applyFont="1" applyBorder="1" applyAlignment="1" applyProtection="1">
      <alignment vertical="center"/>
    </xf>
    <xf numFmtId="0" fontId="18" fillId="7" borderId="58" xfId="0" applyFont="1" applyFill="1" applyBorder="1" applyAlignment="1" applyProtection="1">
      <alignment horizontal="center" vertical="center"/>
    </xf>
    <xf numFmtId="0" fontId="33" fillId="7" borderId="31" xfId="0" applyFont="1" applyFill="1" applyBorder="1" applyAlignment="1" applyProtection="1">
      <alignment horizontal="center" vertical="center"/>
    </xf>
    <xf numFmtId="0" fontId="18" fillId="7" borderId="29" xfId="0" applyFont="1" applyFill="1" applyBorder="1" applyAlignment="1" applyProtection="1">
      <alignment horizontal="center" vertical="center"/>
    </xf>
    <xf numFmtId="0" fontId="33" fillId="7" borderId="29" xfId="0" applyFont="1" applyFill="1" applyBorder="1" applyAlignment="1" applyProtection="1">
      <alignment vertical="center"/>
    </xf>
    <xf numFmtId="0" fontId="20" fillId="7" borderId="31" xfId="0" applyFont="1" applyFill="1" applyBorder="1" applyAlignment="1" applyProtection="1">
      <alignment horizontal="center" vertical="center"/>
    </xf>
    <xf numFmtId="0" fontId="20" fillId="7" borderId="27" xfId="0" applyFont="1" applyFill="1" applyBorder="1" applyAlignment="1" applyProtection="1">
      <alignment horizontal="left" vertical="center"/>
    </xf>
    <xf numFmtId="168" fontId="18" fillId="7" borderId="58" xfId="0" applyNumberFormat="1" applyFont="1" applyFill="1" applyBorder="1" applyAlignment="1" applyProtection="1">
      <alignment vertical="center" wrapText="1"/>
    </xf>
    <xf numFmtId="168" fontId="18" fillId="7" borderId="29" xfId="0" applyNumberFormat="1" applyFont="1" applyFill="1" applyBorder="1" applyAlignment="1" applyProtection="1">
      <alignment vertical="center" wrapText="1"/>
    </xf>
    <xf numFmtId="168" fontId="18" fillId="7" borderId="27" xfId="0" applyNumberFormat="1" applyFont="1" applyFill="1" applyBorder="1" applyAlignment="1" applyProtection="1">
      <alignment vertical="center" wrapText="1"/>
    </xf>
    <xf numFmtId="168" fontId="33" fillId="7" borderId="58" xfId="0" applyNumberFormat="1" applyFont="1" applyFill="1" applyBorder="1" applyAlignment="1" applyProtection="1">
      <alignment horizontal="center" vertical="center"/>
    </xf>
    <xf numFmtId="168" fontId="33" fillId="7" borderId="80" xfId="0" applyNumberFormat="1" applyFont="1" applyFill="1" applyBorder="1" applyAlignment="1" applyProtection="1">
      <alignment horizontal="center" vertical="center"/>
    </xf>
    <xf numFmtId="168" fontId="33" fillId="7" borderId="29" xfId="0" applyNumberFormat="1" applyFont="1" applyFill="1" applyBorder="1" applyAlignment="1" applyProtection="1">
      <alignment horizontal="center" vertical="center"/>
    </xf>
    <xf numFmtId="168" fontId="33" fillId="7" borderId="85" xfId="0" applyNumberFormat="1" applyFont="1" applyFill="1" applyBorder="1" applyAlignment="1" applyProtection="1">
      <alignment horizontal="center" vertical="center"/>
    </xf>
    <xf numFmtId="0" fontId="33" fillId="8" borderId="19" xfId="0" applyFont="1" applyFill="1" applyBorder="1" applyAlignment="1" applyProtection="1">
      <alignment horizontal="center" vertical="center" wrapText="1"/>
    </xf>
    <xf numFmtId="49" fontId="30" fillId="8" borderId="21" xfId="0" applyNumberFormat="1" applyFont="1" applyFill="1" applyBorder="1" applyAlignment="1" applyProtection="1">
      <alignment horizontal="center" vertical="center" wrapText="1"/>
    </xf>
    <xf numFmtId="0" fontId="8" fillId="9" borderId="21" xfId="0" applyFont="1" applyFill="1" applyBorder="1" applyAlignment="1" applyProtection="1">
      <alignment vertical="center" wrapText="1"/>
    </xf>
    <xf numFmtId="49" fontId="30" fillId="9" borderId="21" xfId="0" applyNumberFormat="1" applyFont="1" applyFill="1" applyBorder="1" applyAlignment="1" applyProtection="1">
      <alignment horizontal="left" vertical="center" wrapText="1"/>
    </xf>
    <xf numFmtId="49" fontId="27" fillId="9" borderId="20" xfId="0" applyNumberFormat="1" applyFont="1" applyFill="1" applyBorder="1" applyAlignment="1" applyProtection="1">
      <alignment horizontal="center" vertical="center" wrapText="1"/>
    </xf>
    <xf numFmtId="49" fontId="13" fillId="9" borderId="26" xfId="0" applyNumberFormat="1" applyFont="1" applyFill="1" applyBorder="1" applyAlignment="1" applyProtection="1">
      <alignment horizontal="left" vertical="center" wrapText="1"/>
    </xf>
    <xf numFmtId="168" fontId="18" fillId="9" borderId="19" xfId="0" applyNumberFormat="1" applyFont="1" applyFill="1" applyBorder="1" applyAlignment="1" applyProtection="1">
      <alignment vertical="center" wrapText="1"/>
    </xf>
    <xf numFmtId="168" fontId="18" fillId="9" borderId="21" xfId="0" applyNumberFormat="1" applyFont="1" applyFill="1" applyBorder="1" applyAlignment="1" applyProtection="1">
      <alignment vertical="center" wrapText="1"/>
    </xf>
    <xf numFmtId="168" fontId="18" fillId="9" borderId="26" xfId="0" applyNumberFormat="1" applyFont="1" applyFill="1" applyBorder="1" applyAlignment="1" applyProtection="1">
      <alignment vertical="center" wrapText="1"/>
    </xf>
    <xf numFmtId="164" fontId="20" fillId="9" borderId="19" xfId="0" applyNumberFormat="1" applyFont="1" applyFill="1" applyBorder="1" applyAlignment="1" applyProtection="1">
      <alignment horizontal="center" vertical="center"/>
    </xf>
    <xf numFmtId="164" fontId="20" fillId="9" borderId="24" xfId="0" applyNumberFormat="1" applyFont="1" applyFill="1" applyBorder="1" applyAlignment="1" applyProtection="1">
      <alignment horizontal="center" vertical="center"/>
    </xf>
    <xf numFmtId="164" fontId="20" fillId="9" borderId="21" xfId="0" applyNumberFormat="1" applyFont="1" applyFill="1" applyBorder="1" applyAlignment="1" applyProtection="1">
      <alignment horizontal="center" vertical="center"/>
    </xf>
    <xf numFmtId="164" fontId="20" fillId="9" borderId="23" xfId="0" applyNumberFormat="1" applyFont="1" applyFill="1" applyBorder="1" applyAlignment="1" applyProtection="1">
      <alignment horizontal="center" vertical="center"/>
    </xf>
    <xf numFmtId="49" fontId="18" fillId="9" borderId="9" xfId="0" applyNumberFormat="1" applyFont="1" applyFill="1" applyBorder="1" applyAlignment="1" applyProtection="1">
      <alignment horizontal="center" vertical="center" wrapText="1"/>
    </xf>
    <xf numFmtId="0" fontId="18" fillId="9" borderId="11" xfId="0" applyFont="1" applyFill="1" applyBorder="1" applyAlignment="1" applyProtection="1">
      <alignment horizontal="center" vertical="center" wrapText="1"/>
    </xf>
    <xf numFmtId="0" fontId="17" fillId="9" borderId="11" xfId="0" applyFont="1" applyFill="1" applyBorder="1" applyAlignment="1" applyProtection="1">
      <alignment horizontal="center" vertical="center" wrapText="1"/>
    </xf>
    <xf numFmtId="49" fontId="30" fillId="9" borderId="11" xfId="0" applyNumberFormat="1" applyFont="1" applyFill="1" applyBorder="1" applyAlignment="1" applyProtection="1">
      <alignment horizontal="left" vertical="center" wrapText="1"/>
    </xf>
    <xf numFmtId="0" fontId="20" fillId="9" borderId="10" xfId="0" applyFont="1" applyFill="1" applyBorder="1" applyAlignment="1" applyProtection="1">
      <alignment horizontal="center" vertical="center" wrapText="1"/>
    </xf>
    <xf numFmtId="0" fontId="17" fillId="9" borderId="17" xfId="0" applyFont="1" applyFill="1" applyBorder="1" applyAlignment="1" applyProtection="1">
      <alignment horizontal="left" vertical="center" wrapText="1"/>
    </xf>
    <xf numFmtId="164" fontId="20" fillId="9" borderId="11" xfId="0" applyNumberFormat="1" applyFont="1" applyFill="1" applyBorder="1" applyAlignment="1" applyProtection="1">
      <alignment vertical="center" wrapText="1"/>
    </xf>
    <xf numFmtId="164" fontId="20" fillId="9" borderId="58" xfId="0" applyNumberFormat="1" applyFont="1" applyFill="1" applyBorder="1" applyAlignment="1" applyProtection="1">
      <alignment horizontal="center" vertical="center"/>
    </xf>
    <xf numFmtId="164" fontId="20" fillId="9" borderId="80" xfId="0" applyNumberFormat="1" applyFont="1" applyFill="1" applyBorder="1" applyAlignment="1" applyProtection="1">
      <alignment horizontal="center" vertical="center"/>
    </xf>
    <xf numFmtId="164" fontId="20" fillId="9" borderId="29" xfId="0" applyNumberFormat="1" applyFont="1" applyFill="1" applyBorder="1" applyAlignment="1" applyProtection="1">
      <alignment horizontal="center" vertical="center"/>
    </xf>
    <xf numFmtId="164" fontId="20" fillId="9" borderId="85" xfId="0" applyNumberFormat="1" applyFont="1" applyFill="1" applyBorder="1" applyAlignment="1" applyProtection="1">
      <alignment horizontal="center" vertical="center"/>
    </xf>
    <xf numFmtId="49" fontId="20" fillId="10" borderId="58" xfId="0" applyNumberFormat="1" applyFont="1" applyFill="1" applyBorder="1" applyAlignment="1" applyProtection="1">
      <alignment horizontal="center" vertical="center" wrapText="1"/>
    </xf>
    <xf numFmtId="168" fontId="27" fillId="10" borderId="58" xfId="0" applyNumberFormat="1" applyFont="1" applyFill="1" applyBorder="1" applyAlignment="1" applyProtection="1">
      <alignment horizontal="center" vertical="center"/>
    </xf>
    <xf numFmtId="168" fontId="27" fillId="10" borderId="29" xfId="0" applyNumberFormat="1" applyFont="1" applyFill="1" applyBorder="1" applyAlignment="1" applyProtection="1">
      <alignment horizontal="center" vertical="center"/>
    </xf>
    <xf numFmtId="168" fontId="27" fillId="10" borderId="85" xfId="0" applyNumberFormat="1" applyFont="1" applyFill="1" applyBorder="1" applyAlignment="1" applyProtection="1">
      <alignment horizontal="center" vertical="center"/>
    </xf>
    <xf numFmtId="168" fontId="27" fillId="0" borderId="37" xfId="0" applyNumberFormat="1" applyFont="1" applyFill="1" applyBorder="1" applyAlignment="1" applyProtection="1">
      <alignment horizontal="center" vertical="center"/>
    </xf>
    <xf numFmtId="168" fontId="27" fillId="0" borderId="44" xfId="0" applyNumberFormat="1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vertical="center" wrapText="1"/>
    </xf>
    <xf numFmtId="0" fontId="17" fillId="0" borderId="36" xfId="0" applyFont="1" applyBorder="1" applyAlignment="1" applyProtection="1">
      <alignment horizontal="center" vertical="center" wrapText="1"/>
    </xf>
    <xf numFmtId="0" fontId="41" fillId="0" borderId="42" xfId="0" applyFont="1" applyBorder="1" applyAlignment="1" applyProtection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</xf>
    <xf numFmtId="168" fontId="30" fillId="0" borderId="37" xfId="0" applyNumberFormat="1" applyFont="1" applyFill="1" applyBorder="1" applyAlignment="1" applyProtection="1">
      <alignment horizontal="center" vertical="center"/>
    </xf>
    <xf numFmtId="168" fontId="30" fillId="0" borderId="44" xfId="0" applyNumberFormat="1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 wrapText="1"/>
    </xf>
    <xf numFmtId="164" fontId="13" fillId="0" borderId="17" xfId="0" applyNumberFormat="1" applyFont="1" applyFill="1" applyBorder="1" applyAlignment="1" applyProtection="1">
      <alignment vertical="center" wrapText="1"/>
    </xf>
    <xf numFmtId="168" fontId="27" fillId="0" borderId="39" xfId="0" applyNumberFormat="1" applyFont="1" applyFill="1" applyBorder="1" applyAlignment="1" applyProtection="1">
      <alignment horizontal="center" vertical="center"/>
    </xf>
    <xf numFmtId="168" fontId="27" fillId="10" borderId="28" xfId="0" applyNumberFormat="1" applyFont="1" applyFill="1" applyBorder="1" applyAlignment="1" applyProtection="1">
      <alignment horizontal="center" vertical="center"/>
    </xf>
    <xf numFmtId="168" fontId="30" fillId="0" borderId="39" xfId="0" applyNumberFormat="1" applyFont="1" applyFill="1" applyBorder="1" applyAlignment="1" applyProtection="1">
      <alignment horizontal="center" vertical="center"/>
    </xf>
    <xf numFmtId="49" fontId="18" fillId="9" borderId="58" xfId="0" applyNumberFormat="1" applyFont="1" applyFill="1" applyBorder="1" applyAlignment="1" applyProtection="1">
      <alignment horizontal="center" vertical="center" wrapText="1"/>
    </xf>
    <xf numFmtId="0" fontId="18" fillId="9" borderId="29" xfId="0" applyFont="1" applyFill="1" applyBorder="1" applyAlignment="1" applyProtection="1">
      <alignment horizontal="center" vertical="center" wrapText="1"/>
    </xf>
    <xf numFmtId="0" fontId="20" fillId="9" borderId="29" xfId="0" applyFont="1" applyFill="1" applyBorder="1" applyAlignment="1" applyProtection="1">
      <alignment horizontal="center" vertical="center" wrapText="1"/>
    </xf>
    <xf numFmtId="0" fontId="18" fillId="9" borderId="29" xfId="0" applyFont="1" applyFill="1" applyBorder="1" applyAlignment="1" applyProtection="1">
      <alignment vertical="center" wrapText="1"/>
    </xf>
    <xf numFmtId="49" fontId="27" fillId="9" borderId="31" xfId="0" applyNumberFormat="1" applyFont="1" applyFill="1" applyBorder="1" applyAlignment="1" applyProtection="1">
      <alignment horizontal="center" vertical="center" wrapText="1"/>
    </xf>
    <xf numFmtId="49" fontId="13" fillId="9" borderId="27" xfId="0" applyNumberFormat="1" applyFont="1" applyFill="1" applyBorder="1" applyAlignment="1" applyProtection="1">
      <alignment horizontal="left" vertical="center" wrapText="1"/>
    </xf>
    <xf numFmtId="164" fontId="27" fillId="9" borderId="58" xfId="0" applyNumberFormat="1" applyFont="1" applyFill="1" applyBorder="1" applyAlignment="1" applyProtection="1">
      <alignment vertical="center" wrapText="1"/>
    </xf>
    <xf numFmtId="164" fontId="27" fillId="9" borderId="29" xfId="0" applyNumberFormat="1" applyFont="1" applyFill="1" applyBorder="1" applyAlignment="1" applyProtection="1">
      <alignment vertical="center" wrapText="1"/>
    </xf>
    <xf numFmtId="164" fontId="27" fillId="9" borderId="27" xfId="0" applyNumberFormat="1" applyFont="1" applyFill="1" applyBorder="1" applyAlignment="1" applyProtection="1">
      <alignment vertical="center" wrapText="1"/>
    </xf>
    <xf numFmtId="0" fontId="21" fillId="0" borderId="58" xfId="0" applyFont="1" applyBorder="1" applyAlignment="1" applyProtection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</xf>
    <xf numFmtId="0" fontId="17" fillId="0" borderId="29" xfId="0" applyFont="1" applyFill="1" applyBorder="1" applyAlignment="1" applyProtection="1">
      <alignment vertical="center" wrapText="1"/>
    </xf>
    <xf numFmtId="0" fontId="41" fillId="0" borderId="80" xfId="0" applyFont="1" applyBorder="1" applyAlignment="1" applyProtection="1">
      <alignment horizontal="right" vertical="center" wrapText="1"/>
    </xf>
    <xf numFmtId="0" fontId="41" fillId="0" borderId="31" xfId="0" applyFont="1" applyBorder="1" applyAlignment="1" applyProtection="1">
      <alignment horizontal="center" vertical="center" wrapText="1"/>
    </xf>
    <xf numFmtId="0" fontId="21" fillId="0" borderId="27" xfId="0" applyFont="1" applyBorder="1" applyAlignment="1" applyProtection="1">
      <alignment horizontal="left" vertical="center" wrapText="1"/>
    </xf>
    <xf numFmtId="0" fontId="18" fillId="8" borderId="9" xfId="0" applyFont="1" applyFill="1" applyBorder="1" applyAlignment="1" applyProtection="1">
      <alignment horizontal="center" vertical="center" wrapText="1"/>
    </xf>
    <xf numFmtId="0" fontId="18" fillId="8" borderId="11" xfId="0" applyFont="1" applyFill="1" applyBorder="1" applyAlignment="1" applyProtection="1">
      <alignment horizontal="center" vertical="center" wrapText="1"/>
    </xf>
    <xf numFmtId="0" fontId="20" fillId="9" borderId="10" xfId="0" applyFont="1" applyFill="1" applyBorder="1" applyAlignment="1" applyProtection="1">
      <alignment horizontal="center" vertical="center"/>
    </xf>
    <xf numFmtId="0" fontId="20" fillId="9" borderId="17" xfId="0" applyFont="1" applyFill="1" applyBorder="1" applyAlignment="1" applyProtection="1">
      <alignment horizontal="left" vertical="center"/>
    </xf>
    <xf numFmtId="164" fontId="18" fillId="9" borderId="9" xfId="0" applyNumberFormat="1" applyFont="1" applyFill="1" applyBorder="1" applyAlignment="1" applyProtection="1">
      <alignment vertical="center" wrapText="1"/>
    </xf>
    <xf numFmtId="164" fontId="18" fillId="9" borderId="11" xfId="0" applyNumberFormat="1" applyFont="1" applyFill="1" applyBorder="1" applyAlignment="1" applyProtection="1">
      <alignment vertical="center" wrapText="1"/>
    </xf>
    <xf numFmtId="164" fontId="18" fillId="9" borderId="17" xfId="0" applyNumberFormat="1" applyFont="1" applyFill="1" applyBorder="1" applyAlignment="1" applyProtection="1">
      <alignment vertical="center" wrapText="1"/>
    </xf>
    <xf numFmtId="164" fontId="18" fillId="9" borderId="2" xfId="0" applyNumberFormat="1" applyFont="1" applyFill="1" applyBorder="1" applyAlignment="1" applyProtection="1">
      <alignment horizontal="center" vertical="center"/>
    </xf>
    <xf numFmtId="164" fontId="18" fillId="9" borderId="4" xfId="0" applyNumberFormat="1" applyFont="1" applyFill="1" applyBorder="1" applyAlignment="1" applyProtection="1">
      <alignment horizontal="center" vertical="center"/>
    </xf>
    <xf numFmtId="164" fontId="18" fillId="9" borderId="6" xfId="0" applyNumberFormat="1" applyFont="1" applyFill="1" applyBorder="1" applyAlignment="1" applyProtection="1">
      <alignment horizontal="center" vertical="center"/>
    </xf>
    <xf numFmtId="49" fontId="30" fillId="9" borderId="29" xfId="0" applyNumberFormat="1" applyFont="1" applyFill="1" applyBorder="1" applyAlignment="1" applyProtection="1">
      <alignment horizontal="left" vertical="center" wrapText="1"/>
    </xf>
    <xf numFmtId="0" fontId="20" fillId="9" borderId="31" xfId="0" applyFont="1" applyFill="1" applyBorder="1" applyAlignment="1" applyProtection="1">
      <alignment horizontal="center" vertical="center"/>
    </xf>
    <xf numFmtId="0" fontId="20" fillId="9" borderId="27" xfId="0" applyFont="1" applyFill="1" applyBorder="1" applyAlignment="1" applyProtection="1">
      <alignment horizontal="left" vertical="center"/>
    </xf>
    <xf numFmtId="164" fontId="20" fillId="9" borderId="27" xfId="0" applyNumberFormat="1" applyFont="1" applyFill="1" applyBorder="1" applyAlignment="1" applyProtection="1">
      <alignment vertical="center" wrapText="1"/>
    </xf>
    <xf numFmtId="49" fontId="17" fillId="0" borderId="34" xfId="0" applyNumberFormat="1" applyFont="1" applyFill="1" applyBorder="1" applyAlignment="1" applyProtection="1">
      <alignment horizontal="center" vertical="center" wrapText="1"/>
    </xf>
    <xf numFmtId="0" fontId="17" fillId="0" borderId="36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vertical="center" wrapText="1"/>
    </xf>
    <xf numFmtId="0" fontId="17" fillId="0" borderId="32" xfId="0" applyFont="1" applyFill="1" applyBorder="1" applyAlignment="1" applyProtection="1">
      <alignment horizontal="left" vertical="center"/>
    </xf>
    <xf numFmtId="168" fontId="27" fillId="0" borderId="7" xfId="0" applyNumberFormat="1" applyFont="1" applyFill="1" applyBorder="1" applyAlignment="1" applyProtection="1">
      <alignment horizontal="center" vertical="center"/>
    </xf>
    <xf numFmtId="168" fontId="27" fillId="0" borderId="4" xfId="0" applyNumberFormat="1" applyFont="1" applyFill="1" applyBorder="1" applyAlignment="1" applyProtection="1">
      <alignment horizontal="center" vertical="center"/>
    </xf>
    <xf numFmtId="168" fontId="27" fillId="0" borderId="6" xfId="0" applyNumberFormat="1" applyFont="1" applyFill="1" applyBorder="1" applyAlignment="1" applyProtection="1">
      <alignment horizontal="center" vertical="center"/>
    </xf>
    <xf numFmtId="49" fontId="26" fillId="0" borderId="41" xfId="0" applyNumberFormat="1" applyFont="1" applyFill="1" applyBorder="1" applyAlignment="1" applyProtection="1">
      <alignment horizontal="center" vertical="center" wrapText="1"/>
    </xf>
    <xf numFmtId="0" fontId="26" fillId="0" borderId="43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right" vertical="center" wrapText="1"/>
    </xf>
    <xf numFmtId="0" fontId="25" fillId="0" borderId="38" xfId="0" applyFont="1" applyFill="1" applyBorder="1" applyAlignment="1" applyProtection="1">
      <alignment horizontal="left" vertical="center"/>
    </xf>
    <xf numFmtId="3" fontId="26" fillId="0" borderId="37" xfId="0" applyNumberFormat="1" applyFont="1" applyFill="1" applyBorder="1" applyAlignment="1" applyProtection="1">
      <alignment vertical="center" wrapText="1"/>
    </xf>
    <xf numFmtId="3" fontId="26" fillId="0" borderId="38" xfId="0" applyNumberFormat="1" applyFont="1" applyFill="1" applyBorder="1" applyAlignment="1" applyProtection="1">
      <alignment vertical="center" wrapText="1"/>
    </xf>
    <xf numFmtId="168" fontId="42" fillId="0" borderId="39" xfId="0" applyNumberFormat="1" applyFont="1" applyFill="1" applyBorder="1" applyAlignment="1" applyProtection="1">
      <alignment horizontal="center" vertical="center"/>
    </xf>
    <xf numFmtId="168" fontId="42" fillId="0" borderId="37" xfId="0" applyNumberFormat="1" applyFont="1" applyFill="1" applyBorder="1" applyAlignment="1" applyProtection="1">
      <alignment horizontal="center" vertical="center"/>
    </xf>
    <xf numFmtId="168" fontId="42" fillId="0" borderId="44" xfId="0" applyNumberFormat="1" applyFont="1" applyFill="1" applyBorder="1" applyAlignment="1" applyProtection="1">
      <alignment horizontal="center" vertical="center"/>
    </xf>
    <xf numFmtId="49" fontId="26" fillId="0" borderId="59" xfId="0" applyNumberFormat="1" applyFont="1" applyFill="1" applyBorder="1" applyAlignment="1" applyProtection="1">
      <alignment horizontal="center" vertical="center" wrapText="1"/>
    </xf>
    <xf numFmtId="0" fontId="26" fillId="0" borderId="60" xfId="0" applyFont="1" applyFill="1" applyBorder="1" applyAlignment="1" applyProtection="1">
      <alignment horizontal="center" vertical="center"/>
    </xf>
    <xf numFmtId="0" fontId="25" fillId="0" borderId="61" xfId="0" applyFont="1" applyFill="1" applyBorder="1" applyAlignment="1" applyProtection="1">
      <alignment horizontal="center" vertical="center"/>
    </xf>
    <xf numFmtId="0" fontId="26" fillId="0" borderId="62" xfId="0" applyFont="1" applyFill="1" applyBorder="1" applyAlignment="1" applyProtection="1">
      <alignment horizontal="right" vertical="center" wrapText="1"/>
    </xf>
    <xf numFmtId="0" fontId="25" fillId="0" borderId="63" xfId="0" applyFont="1" applyFill="1" applyBorder="1" applyAlignment="1" applyProtection="1">
      <alignment horizontal="left" vertical="center"/>
    </xf>
    <xf numFmtId="4" fontId="35" fillId="0" borderId="59" xfId="0" applyNumberFormat="1" applyFont="1" applyFill="1" applyBorder="1" applyAlignment="1" applyProtection="1">
      <alignment horizontal="right" vertical="center" wrapText="1"/>
    </xf>
    <xf numFmtId="4" fontId="26" fillId="0" borderId="61" xfId="0" applyNumberFormat="1" applyFont="1" applyFill="1" applyBorder="1" applyAlignment="1" applyProtection="1">
      <alignment vertical="center" wrapText="1"/>
    </xf>
    <xf numFmtId="4" fontId="26" fillId="0" borderId="63" xfId="0" applyNumberFormat="1" applyFont="1" applyFill="1" applyBorder="1" applyAlignment="1" applyProtection="1">
      <alignment vertical="center" wrapText="1"/>
    </xf>
    <xf numFmtId="168" fontId="42" fillId="0" borderId="101" xfId="0" applyNumberFormat="1" applyFont="1" applyFill="1" applyBorder="1" applyAlignment="1" applyProtection="1">
      <alignment horizontal="center" vertical="center"/>
    </xf>
    <xf numFmtId="168" fontId="42" fillId="0" borderId="61" xfId="0" applyNumberFormat="1" applyFont="1" applyFill="1" applyBorder="1" applyAlignment="1" applyProtection="1">
      <alignment horizontal="center" vertical="center"/>
    </xf>
    <xf numFmtId="168" fontId="42" fillId="0" borderId="110" xfId="0" applyNumberFormat="1" applyFont="1" applyFill="1" applyBorder="1" applyAlignment="1" applyProtection="1">
      <alignment horizontal="center" vertical="center"/>
    </xf>
    <xf numFmtId="49" fontId="13" fillId="0" borderId="34" xfId="0" applyNumberFormat="1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left" vertical="center"/>
    </xf>
    <xf numFmtId="168" fontId="27" fillId="0" borderId="16" xfId="0" applyNumberFormat="1" applyFont="1" applyFill="1" applyBorder="1" applyAlignment="1" applyProtection="1">
      <alignment horizontal="center" vertical="center"/>
    </xf>
    <xf numFmtId="168" fontId="27" fillId="0" borderId="11" xfId="0" applyNumberFormat="1" applyFont="1" applyFill="1" applyBorder="1" applyAlignment="1" applyProtection="1">
      <alignment horizontal="center" vertical="center"/>
    </xf>
    <xf numFmtId="168" fontId="27" fillId="0" borderId="12" xfId="0" applyNumberFormat="1" applyFont="1" applyFill="1" applyBorder="1" applyAlignment="1" applyProtection="1">
      <alignment horizontal="center" vertical="center"/>
    </xf>
    <xf numFmtId="49" fontId="26" fillId="0" borderId="41" xfId="0" applyNumberFormat="1" applyFont="1" applyBorder="1" applyAlignment="1" applyProtection="1">
      <alignment horizontal="center" vertical="center" wrapText="1"/>
    </xf>
    <xf numFmtId="0" fontId="25" fillId="0" borderId="37" xfId="0" applyFont="1" applyFill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right" vertical="center" wrapText="1"/>
    </xf>
    <xf numFmtId="0" fontId="26" fillId="0" borderId="43" xfId="0" applyFont="1" applyBorder="1" applyAlignment="1" applyProtection="1">
      <alignment horizontal="center" vertical="center"/>
    </xf>
    <xf numFmtId="0" fontId="25" fillId="0" borderId="38" xfId="0" applyFont="1" applyBorder="1" applyAlignment="1" applyProtection="1">
      <alignment horizontal="left" vertical="center"/>
    </xf>
    <xf numFmtId="49" fontId="26" fillId="0" borderId="59" xfId="0" applyNumberFormat="1" applyFont="1" applyBorder="1" applyAlignment="1" applyProtection="1">
      <alignment horizontal="center" vertical="center" wrapText="1"/>
    </xf>
    <xf numFmtId="0" fontId="26" fillId="0" borderId="62" xfId="0" applyFont="1" applyBorder="1" applyAlignment="1" applyProtection="1">
      <alignment horizontal="right" vertical="center" wrapText="1"/>
    </xf>
    <xf numFmtId="0" fontId="26" fillId="0" borderId="60" xfId="0" applyFont="1" applyBorder="1" applyAlignment="1" applyProtection="1">
      <alignment horizontal="center" vertical="center"/>
    </xf>
    <xf numFmtId="0" fontId="25" fillId="0" borderId="63" xfId="0" applyFont="1" applyBorder="1" applyAlignment="1" applyProtection="1">
      <alignment horizontal="left" vertical="center"/>
    </xf>
    <xf numFmtId="49" fontId="13" fillId="0" borderId="34" xfId="0" applyNumberFormat="1" applyFont="1" applyBorder="1" applyAlignment="1" applyProtection="1">
      <alignment horizontal="center" vertical="center" wrapText="1"/>
    </xf>
    <xf numFmtId="0" fontId="13" fillId="0" borderId="35" xfId="0" applyFont="1" applyBorder="1" applyAlignment="1" applyProtection="1">
      <alignment vertical="center" wrapText="1"/>
    </xf>
    <xf numFmtId="0" fontId="13" fillId="0" borderId="36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left" vertical="center"/>
    </xf>
    <xf numFmtId="49" fontId="13" fillId="0" borderId="64" xfId="0" applyNumberFormat="1" applyFont="1" applyBorder="1" applyAlignment="1" applyProtection="1">
      <alignment horizontal="center" vertical="center" wrapText="1"/>
    </xf>
    <xf numFmtId="0" fontId="13" fillId="0" borderId="65" xfId="0" applyFont="1" applyFill="1" applyBorder="1" applyAlignment="1" applyProtection="1">
      <alignment horizontal="center" vertical="center"/>
    </xf>
    <xf numFmtId="0" fontId="13" fillId="0" borderId="66" xfId="0" applyFont="1" applyFill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vertical="center" wrapText="1"/>
    </xf>
    <xf numFmtId="0" fontId="13" fillId="0" borderId="65" xfId="0" applyFont="1" applyBorder="1" applyAlignment="1" applyProtection="1">
      <alignment horizontal="center" vertical="center"/>
    </xf>
    <xf numFmtId="0" fontId="13" fillId="0" borderId="68" xfId="0" applyFont="1" applyBorder="1" applyAlignment="1" applyProtection="1">
      <alignment horizontal="left" vertical="center"/>
    </xf>
    <xf numFmtId="164" fontId="13" fillId="0" borderId="68" xfId="0" applyNumberFormat="1" applyFont="1" applyFill="1" applyBorder="1" applyAlignment="1" applyProtection="1">
      <alignment vertical="center" wrapText="1"/>
    </xf>
    <xf numFmtId="168" fontId="27" fillId="0" borderId="108" xfId="0" applyNumberFormat="1" applyFont="1" applyFill="1" applyBorder="1" applyAlignment="1" applyProtection="1">
      <alignment horizontal="center" vertical="center"/>
    </xf>
    <xf numFmtId="168" fontId="27" fillId="0" borderId="66" xfId="0" applyNumberFormat="1" applyFont="1" applyFill="1" applyBorder="1" applyAlignment="1" applyProtection="1">
      <alignment horizontal="center" vertical="center"/>
    </xf>
    <xf numFmtId="168" fontId="27" fillId="0" borderId="109" xfId="0" applyNumberFormat="1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 wrapText="1"/>
    </xf>
    <xf numFmtId="0" fontId="13" fillId="0" borderId="33" xfId="0" applyFont="1" applyFill="1" applyBorder="1" applyAlignment="1" applyProtection="1">
      <alignment horizontal="center" vertical="center" wrapText="1"/>
    </xf>
    <xf numFmtId="0" fontId="26" fillId="0" borderId="43" xfId="0" applyFont="1" applyFill="1" applyBorder="1" applyAlignment="1" applyProtection="1">
      <alignment horizontal="center" vertical="center" wrapText="1"/>
    </xf>
    <xf numFmtId="0" fontId="25" fillId="0" borderId="37" xfId="0" applyFont="1" applyFill="1" applyBorder="1" applyAlignment="1" applyProtection="1">
      <alignment horizontal="center" vertical="center" wrapText="1"/>
    </xf>
    <xf numFmtId="0" fontId="26" fillId="0" borderId="60" xfId="0" applyFont="1" applyFill="1" applyBorder="1" applyAlignment="1" applyProtection="1">
      <alignment horizontal="center" vertical="center" wrapText="1"/>
    </xf>
    <xf numFmtId="0" fontId="25" fillId="0" borderId="61" xfId="0" applyFont="1" applyFill="1" applyBorder="1" applyAlignment="1" applyProtection="1">
      <alignment horizontal="center" vertical="center" wrapText="1"/>
    </xf>
    <xf numFmtId="49" fontId="29" fillId="0" borderId="34" xfId="0" applyNumberFormat="1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vertical="center" wrapText="1"/>
    </xf>
    <xf numFmtId="0" fontId="25" fillId="0" borderId="37" xfId="0" applyFont="1" applyBorder="1" applyAlignment="1" applyProtection="1">
      <alignment horizontal="center" vertical="center"/>
    </xf>
    <xf numFmtId="49" fontId="13" fillId="0" borderId="35" xfId="0" applyNumberFormat="1" applyFont="1" applyFill="1" applyBorder="1" applyAlignment="1" applyProtection="1">
      <alignment vertical="center" wrapText="1"/>
    </xf>
    <xf numFmtId="49" fontId="13" fillId="0" borderId="64" xfId="0" applyNumberFormat="1" applyFont="1" applyFill="1" applyBorder="1" applyAlignment="1" applyProtection="1">
      <alignment horizontal="center" vertical="center" wrapText="1"/>
    </xf>
    <xf numFmtId="49" fontId="13" fillId="0" borderId="67" xfId="0" applyNumberFormat="1" applyFont="1" applyFill="1" applyBorder="1" applyAlignment="1" applyProtection="1">
      <alignment vertical="center" wrapText="1"/>
    </xf>
    <xf numFmtId="0" fontId="13" fillId="0" borderId="68" xfId="0" applyFont="1" applyFill="1" applyBorder="1" applyAlignment="1" applyProtection="1">
      <alignment horizontal="left" vertical="center"/>
    </xf>
    <xf numFmtId="49" fontId="13" fillId="0" borderId="70" xfId="0" applyNumberFormat="1" applyFont="1" applyFill="1" applyBorder="1" applyAlignment="1" applyProtection="1">
      <alignment horizontal="center" vertical="center" wrapText="1"/>
    </xf>
    <xf numFmtId="0" fontId="13" fillId="0" borderId="71" xfId="0" applyFont="1" applyFill="1" applyBorder="1" applyAlignment="1" applyProtection="1">
      <alignment horizontal="center" vertical="center"/>
    </xf>
    <xf numFmtId="0" fontId="13" fillId="0" borderId="72" xfId="0" applyFont="1" applyFill="1" applyBorder="1" applyAlignment="1" applyProtection="1">
      <alignment horizontal="center" vertical="center"/>
    </xf>
    <xf numFmtId="49" fontId="13" fillId="0" borderId="73" xfId="0" applyNumberFormat="1" applyFont="1" applyFill="1" applyBorder="1" applyAlignment="1" applyProtection="1">
      <alignment vertical="center" wrapText="1"/>
    </xf>
    <xf numFmtId="0" fontId="13" fillId="0" borderId="105" xfId="0" applyFont="1" applyFill="1" applyBorder="1" applyAlignment="1" applyProtection="1">
      <alignment horizontal="left" vertical="center"/>
    </xf>
    <xf numFmtId="168" fontId="27" fillId="0" borderId="112" xfId="0" applyNumberFormat="1" applyFont="1" applyFill="1" applyBorder="1" applyAlignment="1" applyProtection="1">
      <alignment horizontal="center" vertical="center"/>
    </xf>
    <xf numFmtId="168" fontId="27" fillId="0" borderId="72" xfId="0" applyNumberFormat="1" applyFont="1" applyFill="1" applyBorder="1" applyAlignment="1" applyProtection="1">
      <alignment horizontal="center" vertical="center"/>
    </xf>
    <xf numFmtId="168" fontId="27" fillId="0" borderId="113" xfId="0" applyNumberFormat="1" applyFont="1" applyFill="1" applyBorder="1" applyAlignment="1" applyProtection="1">
      <alignment horizontal="center" vertical="center"/>
    </xf>
    <xf numFmtId="49" fontId="13" fillId="0" borderId="41" xfId="0" applyNumberFormat="1" applyFont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/>
    </xf>
    <xf numFmtId="49" fontId="37" fillId="0" borderId="41" xfId="0" applyNumberFormat="1" applyFont="1" applyBorder="1" applyAlignment="1" applyProtection="1">
      <alignment horizontal="center" vertical="center" wrapText="1"/>
    </xf>
    <xf numFmtId="0" fontId="37" fillId="0" borderId="43" xfId="0" applyFont="1" applyFill="1" applyBorder="1" applyAlignment="1" applyProtection="1">
      <alignment horizontal="center" vertical="center"/>
    </xf>
    <xf numFmtId="0" fontId="26" fillId="0" borderId="48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left" vertical="center"/>
    </xf>
    <xf numFmtId="4" fontId="35" fillId="0" borderId="45" xfId="0" applyNumberFormat="1" applyFont="1" applyFill="1" applyBorder="1" applyAlignment="1" applyProtection="1">
      <alignment horizontal="right" vertical="center" wrapText="1"/>
    </xf>
    <xf numFmtId="4" fontId="26" fillId="0" borderId="46" xfId="0" applyNumberFormat="1" applyFont="1" applyFill="1" applyBorder="1" applyAlignment="1" applyProtection="1">
      <alignment vertical="center" wrapText="1"/>
    </xf>
    <xf numFmtId="4" fontId="26" fillId="0" borderId="49" xfId="0" applyNumberFormat="1" applyFont="1" applyFill="1" applyBorder="1" applyAlignment="1" applyProtection="1">
      <alignment vertical="center" wrapText="1"/>
    </xf>
    <xf numFmtId="168" fontId="42" fillId="0" borderId="106" xfId="0" applyNumberFormat="1" applyFont="1" applyFill="1" applyBorder="1" applyAlignment="1" applyProtection="1">
      <alignment horizontal="center" vertical="center"/>
    </xf>
    <xf numFmtId="168" fontId="42" fillId="0" borderId="46" xfId="0" applyNumberFormat="1" applyFont="1" applyFill="1" applyBorder="1" applyAlignment="1" applyProtection="1">
      <alignment horizontal="center" vertical="center"/>
    </xf>
    <xf numFmtId="168" fontId="42" fillId="0" borderId="103" xfId="0" applyNumberFormat="1" applyFont="1" applyFill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left" vertical="center"/>
    </xf>
    <xf numFmtId="168" fontId="27" fillId="0" borderId="106" xfId="0" applyNumberFormat="1" applyFont="1" applyFill="1" applyBorder="1" applyAlignment="1" applyProtection="1">
      <alignment horizontal="center" vertical="center"/>
    </xf>
    <xf numFmtId="168" fontId="27" fillId="0" borderId="46" xfId="0" applyNumberFormat="1" applyFont="1" applyFill="1" applyBorder="1" applyAlignment="1" applyProtection="1">
      <alignment horizontal="center" vertical="center"/>
    </xf>
    <xf numFmtId="168" fontId="27" fillId="0" borderId="103" xfId="0" applyNumberFormat="1" applyFont="1" applyFill="1" applyBorder="1" applyAlignment="1" applyProtection="1">
      <alignment horizontal="center" vertical="center"/>
    </xf>
    <xf numFmtId="4" fontId="35" fillId="0" borderId="41" xfId="0" applyNumberFormat="1" applyFont="1" applyFill="1" applyBorder="1" applyAlignment="1" applyProtection="1">
      <alignment horizontal="right" vertical="center" wrapText="1"/>
    </xf>
    <xf numFmtId="4" fontId="26" fillId="0" borderId="37" xfId="0" applyNumberFormat="1" applyFont="1" applyFill="1" applyBorder="1" applyAlignment="1" applyProtection="1">
      <alignment vertical="center" wrapText="1"/>
    </xf>
    <xf numFmtId="4" fontId="26" fillId="0" borderId="38" xfId="0" applyNumberFormat="1" applyFont="1" applyFill="1" applyBorder="1" applyAlignment="1" applyProtection="1">
      <alignment vertical="center" wrapText="1"/>
    </xf>
    <xf numFmtId="49" fontId="27" fillId="0" borderId="34" xfId="0" applyNumberFormat="1" applyFont="1" applyFill="1" applyBorder="1" applyAlignment="1" applyProtection="1">
      <alignment horizontal="center" vertical="center" wrapText="1"/>
    </xf>
    <xf numFmtId="49" fontId="37" fillId="0" borderId="41" xfId="0" applyNumberFormat="1" applyFont="1" applyFill="1" applyBorder="1" applyAlignment="1" applyProtection="1">
      <alignment horizontal="center" vertical="center" wrapText="1"/>
    </xf>
    <xf numFmtId="49" fontId="37" fillId="0" borderId="59" xfId="0" applyNumberFormat="1" applyFont="1" applyFill="1" applyBorder="1" applyAlignment="1" applyProtection="1">
      <alignment horizontal="center" vertical="center" wrapText="1"/>
    </xf>
    <xf numFmtId="0" fontId="37" fillId="0" borderId="60" xfId="0" applyFont="1" applyFill="1" applyBorder="1" applyAlignment="1" applyProtection="1">
      <alignment horizontal="center" vertical="center"/>
    </xf>
    <xf numFmtId="0" fontId="13" fillId="0" borderId="65" xfId="0" applyFont="1" applyFill="1" applyBorder="1" applyAlignment="1" applyProtection="1">
      <alignment horizontal="center" vertical="center" wrapText="1"/>
    </xf>
    <xf numFmtId="0" fontId="13" fillId="0" borderId="66" xfId="0" applyFont="1" applyFill="1" applyBorder="1" applyAlignment="1" applyProtection="1">
      <alignment horizontal="center" vertical="center" wrapText="1"/>
    </xf>
    <xf numFmtId="49" fontId="13" fillId="0" borderId="41" xfId="0" applyNumberFormat="1" applyFont="1" applyFill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0" fontId="37" fillId="0" borderId="43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left" vertical="center"/>
    </xf>
    <xf numFmtId="0" fontId="37" fillId="0" borderId="60" xfId="0" applyFont="1" applyFill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/>
    </xf>
    <xf numFmtId="0" fontId="13" fillId="0" borderId="67" xfId="0" applyFont="1" applyFill="1" applyBorder="1" applyAlignment="1" applyProtection="1">
      <alignment vertical="center" wrapText="1"/>
    </xf>
    <xf numFmtId="0" fontId="13" fillId="0" borderId="65" xfId="0" applyFont="1" applyFill="1" applyBorder="1" applyAlignment="1" applyProtection="1">
      <alignment horizontal="left" vertical="center" wrapText="1"/>
    </xf>
    <xf numFmtId="0" fontId="13" fillId="0" borderId="37" xfId="0" applyFont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horizontal="left" vertical="center" wrapText="1"/>
    </xf>
    <xf numFmtId="49" fontId="39" fillId="0" borderId="41" xfId="0" applyNumberFormat="1" applyFont="1" applyBorder="1" applyAlignment="1" applyProtection="1">
      <alignment horizontal="center" vertical="center" wrapText="1"/>
    </xf>
    <xf numFmtId="0" fontId="39" fillId="0" borderId="43" xfId="0" applyFont="1" applyBorder="1" applyAlignment="1" applyProtection="1">
      <alignment horizontal="center" vertical="center"/>
    </xf>
    <xf numFmtId="0" fontId="25" fillId="0" borderId="43" xfId="0" applyFont="1" applyFill="1" applyBorder="1" applyAlignment="1" applyProtection="1">
      <alignment horizontal="left" vertical="center" wrapText="1"/>
    </xf>
    <xf numFmtId="49" fontId="39" fillId="0" borderId="59" xfId="0" applyNumberFormat="1" applyFont="1" applyBorder="1" applyAlignment="1" applyProtection="1">
      <alignment horizontal="center" vertical="center" wrapText="1"/>
    </xf>
    <xf numFmtId="0" fontId="39" fillId="0" borderId="60" xfId="0" applyFont="1" applyBorder="1" applyAlignment="1" applyProtection="1">
      <alignment horizontal="center" vertical="center"/>
    </xf>
    <xf numFmtId="0" fontId="25" fillId="0" borderId="60" xfId="0" applyFont="1" applyFill="1" applyBorder="1" applyAlignment="1" applyProtection="1">
      <alignment horizontal="left" vertical="center" wrapText="1"/>
    </xf>
    <xf numFmtId="49" fontId="29" fillId="0" borderId="64" xfId="0" applyNumberFormat="1" applyFont="1" applyBorder="1" applyAlignment="1" applyProtection="1">
      <alignment horizontal="center" vertical="center" wrapText="1"/>
    </xf>
    <xf numFmtId="0" fontId="17" fillId="0" borderId="65" xfId="0" applyFont="1" applyBorder="1" applyAlignment="1" applyProtection="1">
      <alignment horizontal="center" vertical="center"/>
    </xf>
    <xf numFmtId="0" fontId="17" fillId="0" borderId="66" xfId="0" applyFont="1" applyBorder="1" applyAlignment="1" applyProtection="1">
      <alignment horizontal="center" vertical="center"/>
    </xf>
    <xf numFmtId="0" fontId="17" fillId="0" borderId="68" xfId="0" applyFont="1" applyBorder="1" applyAlignment="1" applyProtection="1">
      <alignment horizontal="left" vertical="center"/>
    </xf>
    <xf numFmtId="0" fontId="13" fillId="0" borderId="66" xfId="0" applyFont="1" applyBorder="1" applyAlignment="1" applyProtection="1">
      <alignment horizontal="center" vertical="center"/>
    </xf>
    <xf numFmtId="0" fontId="37" fillId="0" borderId="43" xfId="0" applyFont="1" applyBorder="1" applyAlignment="1" applyProtection="1">
      <alignment horizontal="center" vertical="center"/>
    </xf>
    <xf numFmtId="0" fontId="13" fillId="0" borderId="71" xfId="0" applyFont="1" applyFill="1" applyBorder="1" applyAlignment="1" applyProtection="1">
      <alignment horizontal="center" vertical="center" wrapText="1"/>
    </xf>
    <xf numFmtId="0" fontId="25" fillId="0" borderId="72" xfId="0" applyFont="1" applyFill="1" applyBorder="1" applyAlignment="1" applyProtection="1">
      <alignment horizontal="center" vertical="center" wrapText="1"/>
    </xf>
    <xf numFmtId="0" fontId="13" fillId="0" borderId="73" xfId="0" applyFont="1" applyFill="1" applyBorder="1" applyAlignment="1" applyProtection="1">
      <alignment vertical="center" wrapText="1"/>
    </xf>
    <xf numFmtId="0" fontId="25" fillId="0" borderId="66" xfId="0" applyFont="1" applyFill="1" applyBorder="1" applyAlignment="1" applyProtection="1">
      <alignment horizontal="center" vertical="center" wrapText="1"/>
    </xf>
    <xf numFmtId="0" fontId="13" fillId="0" borderId="71" xfId="0" applyFont="1" applyBorder="1" applyAlignment="1" applyProtection="1">
      <alignment horizontal="center" vertical="center"/>
    </xf>
    <xf numFmtId="49" fontId="27" fillId="0" borderId="70" xfId="0" applyNumberFormat="1" applyFont="1" applyFill="1" applyBorder="1" applyAlignment="1" applyProtection="1">
      <alignment horizontal="center" vertical="center" wrapText="1"/>
    </xf>
    <xf numFmtId="0" fontId="13" fillId="0" borderId="72" xfId="0" applyFont="1" applyFill="1" applyBorder="1" applyAlignment="1" applyProtection="1">
      <alignment horizontal="center" vertical="center" wrapText="1"/>
    </xf>
    <xf numFmtId="49" fontId="27" fillId="0" borderId="74" xfId="0" applyNumberFormat="1" applyFont="1" applyFill="1" applyBorder="1" applyAlignment="1" applyProtection="1">
      <alignment horizontal="center" vertical="center" wrapText="1"/>
    </xf>
    <xf numFmtId="0" fontId="13" fillId="0" borderId="75" xfId="0" applyFont="1" applyFill="1" applyBorder="1" applyAlignment="1" applyProtection="1">
      <alignment horizontal="center" vertical="center" wrapText="1"/>
    </xf>
    <xf numFmtId="0" fontId="13" fillId="0" borderId="76" xfId="0" applyFont="1" applyFill="1" applyBorder="1" applyAlignment="1" applyProtection="1">
      <alignment horizontal="center" vertical="center" wrapText="1"/>
    </xf>
    <xf numFmtId="0" fontId="13" fillId="0" borderId="75" xfId="0" applyFont="1" applyBorder="1" applyAlignment="1" applyProtection="1">
      <alignment horizontal="center" vertical="center"/>
    </xf>
    <xf numFmtId="0" fontId="13" fillId="0" borderId="78" xfId="0" applyFont="1" applyFill="1" applyBorder="1" applyAlignment="1" applyProtection="1">
      <alignment horizontal="left" vertical="center"/>
    </xf>
    <xf numFmtId="164" fontId="13" fillId="0" borderId="78" xfId="0" applyNumberFormat="1" applyFont="1" applyFill="1" applyBorder="1" applyAlignment="1" applyProtection="1">
      <alignment vertical="center" wrapText="1"/>
    </xf>
    <xf numFmtId="49" fontId="27" fillId="0" borderId="59" xfId="0" applyNumberFormat="1" applyFont="1" applyFill="1" applyBorder="1" applyAlignment="1" applyProtection="1">
      <alignment horizontal="center" vertical="center" wrapText="1"/>
    </xf>
    <xf numFmtId="164" fontId="13" fillId="0" borderId="61" xfId="0" applyNumberFormat="1" applyFont="1" applyFill="1" applyBorder="1" applyAlignment="1" applyProtection="1">
      <alignment vertical="center" wrapText="1"/>
    </xf>
    <xf numFmtId="164" fontId="13" fillId="0" borderId="63" xfId="0" applyNumberFormat="1" applyFont="1" applyFill="1" applyBorder="1" applyAlignment="1" applyProtection="1">
      <alignment vertical="center" wrapText="1"/>
    </xf>
    <xf numFmtId="49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vertical="center" wrapText="1"/>
    </xf>
    <xf numFmtId="164" fontId="13" fillId="0" borderId="79" xfId="0" applyNumberFormat="1" applyFont="1" applyFill="1" applyBorder="1" applyAlignment="1" applyProtection="1">
      <alignment vertical="center" wrapText="1"/>
    </xf>
    <xf numFmtId="0" fontId="18" fillId="9" borderId="31" xfId="0" applyFont="1" applyFill="1" applyBorder="1" applyAlignment="1" applyProtection="1">
      <alignment horizontal="center" vertical="center" wrapText="1"/>
    </xf>
    <xf numFmtId="0" fontId="18" fillId="9" borderId="80" xfId="0" applyFont="1" applyFill="1" applyBorder="1" applyAlignment="1" applyProtection="1">
      <alignment vertical="center" wrapText="1"/>
    </xf>
    <xf numFmtId="0" fontId="40" fillId="0" borderId="33" xfId="0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left" vertical="center"/>
    </xf>
    <xf numFmtId="49" fontId="13" fillId="0" borderId="70" xfId="0" applyNumberFormat="1" applyFont="1" applyBorder="1" applyAlignment="1" applyProtection="1">
      <alignment horizontal="center" vertical="center" wrapText="1"/>
    </xf>
    <xf numFmtId="0" fontId="13" fillId="0" borderId="73" xfId="0" applyFont="1" applyBorder="1" applyAlignment="1" applyProtection="1">
      <alignment vertical="center" wrapText="1"/>
    </xf>
    <xf numFmtId="0" fontId="17" fillId="0" borderId="71" xfId="0" applyFont="1" applyBorder="1" applyAlignment="1" applyProtection="1">
      <alignment horizontal="center" vertical="center"/>
    </xf>
    <xf numFmtId="0" fontId="17" fillId="0" borderId="105" xfId="0" applyFont="1" applyBorder="1" applyAlignment="1" applyProtection="1">
      <alignment horizontal="left" vertical="center"/>
    </xf>
    <xf numFmtId="0" fontId="26" fillId="0" borderId="37" xfId="0" applyFont="1" applyFill="1" applyBorder="1" applyAlignment="1" applyProtection="1">
      <alignment horizontal="center" vertical="center" wrapText="1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left" vertical="center"/>
    </xf>
    <xf numFmtId="49" fontId="25" fillId="0" borderId="41" xfId="0" applyNumberFormat="1" applyFont="1" applyFill="1" applyBorder="1" applyAlignment="1" applyProtection="1">
      <alignment horizontal="center" vertical="center" wrapText="1"/>
    </xf>
    <xf numFmtId="0" fontId="25" fillId="0" borderId="43" xfId="0" applyFont="1" applyFill="1" applyBorder="1" applyAlignment="1" applyProtection="1">
      <alignment horizontal="center" vertical="center" wrapText="1"/>
    </xf>
    <xf numFmtId="0" fontId="26" fillId="0" borderId="37" xfId="0" applyFont="1" applyFill="1" applyBorder="1" applyAlignment="1" applyProtection="1">
      <alignment horizontal="right" vertical="center" wrapText="1"/>
    </xf>
    <xf numFmtId="49" fontId="25" fillId="0" borderId="64" xfId="0" applyNumberFormat="1" applyFont="1" applyFill="1" applyBorder="1" applyAlignment="1" applyProtection="1">
      <alignment horizontal="center" vertical="center" wrapText="1"/>
    </xf>
    <xf numFmtId="0" fontId="25" fillId="0" borderId="65" xfId="0" applyFont="1" applyFill="1" applyBorder="1" applyAlignment="1" applyProtection="1">
      <alignment horizontal="center" vertical="center" wrapText="1"/>
    </xf>
    <xf numFmtId="0" fontId="26" fillId="0" borderId="61" xfId="0" applyFont="1" applyFill="1" applyBorder="1" applyAlignment="1" applyProtection="1">
      <alignment horizontal="right" vertical="center" wrapText="1"/>
    </xf>
    <xf numFmtId="49" fontId="27" fillId="0" borderId="64" xfId="0" applyNumberFormat="1" applyFont="1" applyFill="1" applyBorder="1" applyAlignment="1" applyProtection="1">
      <alignment horizontal="center" vertical="center" wrapText="1"/>
    </xf>
    <xf numFmtId="0" fontId="17" fillId="0" borderId="65" xfId="0" applyFont="1" applyFill="1" applyBorder="1" applyAlignment="1" applyProtection="1">
      <alignment horizontal="center" vertical="center"/>
    </xf>
    <xf numFmtId="0" fontId="17" fillId="0" borderId="68" xfId="0" applyFont="1" applyFill="1" applyBorder="1" applyAlignment="1" applyProtection="1">
      <alignment horizontal="left" vertical="center"/>
    </xf>
    <xf numFmtId="0" fontId="25" fillId="0" borderId="42" xfId="0" applyFont="1" applyFill="1" applyBorder="1" applyAlignment="1" applyProtection="1">
      <alignment horizontal="left" vertical="center" wrapText="1" indent="6"/>
    </xf>
    <xf numFmtId="0" fontId="25" fillId="0" borderId="43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 applyProtection="1">
      <alignment horizontal="left" vertical="center"/>
    </xf>
    <xf numFmtId="49" fontId="43" fillId="0" borderId="41" xfId="0" applyNumberFormat="1" applyFont="1" applyFill="1" applyBorder="1" applyAlignment="1" applyProtection="1">
      <alignment horizontal="center" vertical="center" wrapText="1"/>
    </xf>
    <xf numFmtId="0" fontId="43" fillId="0" borderId="43" xfId="0" applyFont="1" applyFill="1" applyBorder="1" applyAlignment="1" applyProtection="1">
      <alignment horizontal="center" vertical="center" wrapText="1"/>
    </xf>
    <xf numFmtId="0" fontId="40" fillId="0" borderId="37" xfId="0" applyFont="1" applyFill="1" applyBorder="1" applyAlignment="1" applyProtection="1">
      <alignment horizontal="center" vertical="center" wrapText="1"/>
    </xf>
    <xf numFmtId="0" fontId="44" fillId="0" borderId="42" xfId="0" applyFont="1" applyFill="1" applyBorder="1" applyAlignment="1" applyProtection="1">
      <alignment horizontal="right" vertical="center" wrapText="1"/>
    </xf>
    <xf numFmtId="0" fontId="44" fillId="0" borderId="43" xfId="0" applyFont="1" applyFill="1" applyBorder="1" applyAlignment="1" applyProtection="1">
      <alignment horizontal="center" vertical="center"/>
    </xf>
    <xf numFmtId="0" fontId="40" fillId="0" borderId="38" xfId="0" applyFont="1" applyFill="1" applyBorder="1" applyAlignment="1" applyProtection="1">
      <alignment horizontal="left" vertical="center"/>
    </xf>
    <xf numFmtId="3" fontId="44" fillId="0" borderId="37" xfId="0" applyNumberFormat="1" applyFont="1" applyFill="1" applyBorder="1" applyAlignment="1" applyProtection="1">
      <alignment vertical="center" wrapText="1"/>
    </xf>
    <xf numFmtId="3" fontId="44" fillId="0" borderId="38" xfId="0" applyNumberFormat="1" applyFont="1" applyFill="1" applyBorder="1" applyAlignment="1" applyProtection="1">
      <alignment vertical="center" wrapText="1"/>
    </xf>
    <xf numFmtId="168" fontId="88" fillId="0" borderId="39" xfId="0" applyNumberFormat="1" applyFont="1" applyFill="1" applyBorder="1" applyAlignment="1" applyProtection="1">
      <alignment horizontal="center" vertical="center"/>
    </xf>
    <xf numFmtId="168" fontId="88" fillId="0" borderId="37" xfId="0" applyNumberFormat="1" applyFont="1" applyFill="1" applyBorder="1" applyAlignment="1" applyProtection="1">
      <alignment horizontal="center" vertical="center"/>
    </xf>
    <xf numFmtId="168" fontId="88" fillId="0" borderId="44" xfId="0" applyNumberFormat="1" applyFont="1" applyFill="1" applyBorder="1" applyAlignment="1" applyProtection="1">
      <alignment horizontal="center" vertical="center"/>
    </xf>
    <xf numFmtId="4" fontId="45" fillId="0" borderId="41" xfId="0" applyNumberFormat="1" applyFont="1" applyFill="1" applyBorder="1" applyAlignment="1" applyProtection="1">
      <alignment horizontal="right" vertical="center" wrapText="1"/>
    </xf>
    <xf numFmtId="4" fontId="44" fillId="0" borderId="37" xfId="0" applyNumberFormat="1" applyFont="1" applyFill="1" applyBorder="1" applyAlignment="1" applyProtection="1">
      <alignment vertical="center" wrapText="1"/>
    </xf>
    <xf numFmtId="4" fontId="44" fillId="0" borderId="38" xfId="0" applyNumberFormat="1" applyFont="1" applyFill="1" applyBorder="1" applyAlignment="1" applyProtection="1">
      <alignment vertical="center" wrapText="1"/>
    </xf>
    <xf numFmtId="0" fontId="44" fillId="0" borderId="37" xfId="0" applyFont="1" applyFill="1" applyBorder="1" applyAlignment="1" applyProtection="1">
      <alignment horizontal="right" vertical="center" wrapText="1"/>
    </xf>
    <xf numFmtId="49" fontId="43" fillId="0" borderId="59" xfId="0" applyNumberFormat="1" applyFont="1" applyFill="1" applyBorder="1" applyAlignment="1" applyProtection="1">
      <alignment horizontal="center" vertical="center" wrapText="1"/>
    </xf>
    <xf numFmtId="0" fontId="43" fillId="0" borderId="60" xfId="0" applyFont="1" applyFill="1" applyBorder="1" applyAlignment="1" applyProtection="1">
      <alignment horizontal="center" vertical="center" wrapText="1"/>
    </xf>
    <xf numFmtId="0" fontId="40" fillId="0" borderId="61" xfId="0" applyFont="1" applyFill="1" applyBorder="1" applyAlignment="1" applyProtection="1">
      <alignment horizontal="center" vertical="center" wrapText="1"/>
    </xf>
    <xf numFmtId="0" fontId="44" fillId="0" borderId="61" xfId="0" applyFont="1" applyFill="1" applyBorder="1" applyAlignment="1" applyProtection="1">
      <alignment horizontal="right" vertical="center" wrapText="1"/>
    </xf>
    <xf numFmtId="0" fontId="44" fillId="0" borderId="60" xfId="0" applyFont="1" applyFill="1" applyBorder="1" applyAlignment="1" applyProtection="1">
      <alignment horizontal="center" vertical="center"/>
    </xf>
    <xf numFmtId="0" fontId="40" fillId="0" borderId="63" xfId="0" applyFont="1" applyFill="1" applyBorder="1" applyAlignment="1" applyProtection="1">
      <alignment horizontal="left" vertical="center"/>
    </xf>
    <xf numFmtId="4" fontId="45" fillId="0" borderId="59" xfId="0" applyNumberFormat="1" applyFont="1" applyFill="1" applyBorder="1" applyAlignment="1" applyProtection="1">
      <alignment horizontal="right" vertical="center" wrapText="1"/>
    </xf>
    <xf numFmtId="4" fontId="44" fillId="0" borderId="61" xfId="0" applyNumberFormat="1" applyFont="1" applyFill="1" applyBorder="1" applyAlignment="1" applyProtection="1">
      <alignment vertical="center" wrapText="1"/>
    </xf>
    <xf numFmtId="4" fontId="44" fillId="0" borderId="63" xfId="0" applyNumberFormat="1" applyFont="1" applyFill="1" applyBorder="1" applyAlignment="1" applyProtection="1">
      <alignment vertical="center" wrapText="1"/>
    </xf>
    <xf numFmtId="168" fontId="88" fillId="0" borderId="101" xfId="0" applyNumberFormat="1" applyFont="1" applyFill="1" applyBorder="1" applyAlignment="1" applyProtection="1">
      <alignment horizontal="center" vertical="center"/>
    </xf>
    <xf numFmtId="168" fontId="88" fillId="0" borderId="61" xfId="0" applyNumberFormat="1" applyFont="1" applyFill="1" applyBorder="1" applyAlignment="1" applyProtection="1">
      <alignment horizontal="center" vertical="center"/>
    </xf>
    <xf numFmtId="168" fontId="88" fillId="0" borderId="110" xfId="0" applyNumberFormat="1" applyFont="1" applyFill="1" applyBorder="1" applyAlignment="1" applyProtection="1">
      <alignment horizontal="center" vertical="center"/>
    </xf>
    <xf numFmtId="49" fontId="29" fillId="0" borderId="34" xfId="0" applyNumberFormat="1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vertical="center" wrapText="1"/>
    </xf>
    <xf numFmtId="49" fontId="26" fillId="0" borderId="45" xfId="0" applyNumberFormat="1" applyFont="1" applyFill="1" applyBorder="1" applyAlignment="1" applyProtection="1">
      <alignment horizontal="center" vertical="center" wrapText="1"/>
    </xf>
    <xf numFmtId="0" fontId="26" fillId="0" borderId="48" xfId="0" applyFont="1" applyFill="1" applyBorder="1" applyAlignment="1" applyProtection="1">
      <alignment horizontal="center" vertical="center" wrapText="1"/>
    </xf>
    <xf numFmtId="0" fontId="17" fillId="0" borderId="72" xfId="0" applyFont="1" applyFill="1" applyBorder="1" applyAlignment="1" applyProtection="1">
      <alignment horizontal="center" vertical="center" wrapText="1"/>
    </xf>
    <xf numFmtId="0" fontId="17" fillId="0" borderId="73" xfId="0" applyFont="1" applyFill="1" applyBorder="1" applyAlignment="1" applyProtection="1">
      <alignment vertical="center" wrapText="1"/>
    </xf>
    <xf numFmtId="0" fontId="17" fillId="0" borderId="71" xfId="0" applyFont="1" applyFill="1" applyBorder="1" applyAlignment="1" applyProtection="1">
      <alignment horizontal="center" vertical="center"/>
    </xf>
    <xf numFmtId="49" fontId="34" fillId="0" borderId="34" xfId="0" applyNumberFormat="1" applyFont="1" applyFill="1" applyBorder="1" applyAlignment="1" applyProtection="1">
      <alignment horizontal="center" vertical="center" wrapText="1"/>
    </xf>
    <xf numFmtId="168" fontId="27" fillId="0" borderId="114" xfId="0" applyNumberFormat="1" applyFont="1" applyFill="1" applyBorder="1" applyAlignment="1" applyProtection="1">
      <alignment horizontal="center" vertical="center"/>
    </xf>
    <xf numFmtId="168" fontId="27" fillId="0" borderId="76" xfId="0" applyNumberFormat="1" applyFont="1" applyFill="1" applyBorder="1" applyAlignment="1" applyProtection="1">
      <alignment horizontal="center" vertical="center"/>
    </xf>
    <xf numFmtId="168" fontId="27" fillId="0" borderId="115" xfId="0" applyNumberFormat="1" applyFont="1" applyFill="1" applyBorder="1" applyAlignment="1" applyProtection="1">
      <alignment horizontal="center" vertical="center"/>
    </xf>
    <xf numFmtId="49" fontId="13" fillId="0" borderId="74" xfId="0" applyNumberFormat="1" applyFont="1" applyFill="1" applyBorder="1" applyAlignment="1" applyProtection="1">
      <alignment horizontal="center" vertical="center" wrapText="1"/>
    </xf>
    <xf numFmtId="0" fontId="13" fillId="0" borderId="75" xfId="0" applyFont="1" applyFill="1" applyBorder="1" applyAlignment="1" applyProtection="1">
      <alignment horizontal="center" vertical="center"/>
    </xf>
    <xf numFmtId="49" fontId="13" fillId="0" borderId="59" xfId="0" applyNumberFormat="1" applyFont="1" applyFill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26" fillId="0" borderId="43" xfId="0" applyFont="1" applyBorder="1" applyAlignment="1" applyProtection="1">
      <alignment horizontal="center" vertical="center" wrapText="1"/>
    </xf>
    <xf numFmtId="0" fontId="26" fillId="0" borderId="60" xfId="0" applyFont="1" applyBorder="1" applyAlignment="1" applyProtection="1">
      <alignment horizontal="center" vertical="center" wrapText="1"/>
    </xf>
    <xf numFmtId="0" fontId="13" fillId="0" borderId="105" xfId="0" applyFont="1" applyBorder="1" applyAlignment="1" applyProtection="1">
      <alignment horizontal="left" vertical="center"/>
    </xf>
    <xf numFmtId="49" fontId="25" fillId="0" borderId="45" xfId="0" applyNumberFormat="1" applyFont="1" applyFill="1" applyBorder="1" applyAlignment="1" applyProtection="1">
      <alignment horizontal="center" vertical="center" wrapText="1"/>
    </xf>
    <xf numFmtId="0" fontId="13" fillId="0" borderId="48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 wrapText="1"/>
    </xf>
    <xf numFmtId="49" fontId="25" fillId="0" borderId="34" xfId="0" applyNumberFormat="1" applyFont="1" applyFill="1" applyBorder="1" applyAlignment="1" applyProtection="1">
      <alignment horizontal="center" vertical="center" wrapText="1"/>
    </xf>
    <xf numFmtId="0" fontId="25" fillId="0" borderId="42" xfId="0" applyFont="1" applyFill="1" applyBorder="1" applyAlignment="1" applyProtection="1">
      <alignment horizontal="right" vertical="center" wrapText="1"/>
    </xf>
    <xf numFmtId="4" fontId="42" fillId="0" borderId="41" xfId="0" applyNumberFormat="1" applyFont="1" applyFill="1" applyBorder="1" applyAlignment="1" applyProtection="1">
      <alignment horizontal="right" vertical="center" wrapText="1"/>
    </xf>
    <xf numFmtId="4" fontId="25" fillId="0" borderId="33" xfId="0" applyNumberFormat="1" applyFont="1" applyFill="1" applyBorder="1" applyAlignment="1" applyProtection="1">
      <alignment vertical="center" wrapText="1"/>
    </xf>
    <xf numFmtId="4" fontId="25" fillId="0" borderId="32" xfId="0" applyNumberFormat="1" applyFont="1" applyFill="1" applyBorder="1" applyAlignment="1" applyProtection="1">
      <alignment vertical="center" wrapText="1"/>
    </xf>
    <xf numFmtId="0" fontId="26" fillId="0" borderId="66" xfId="0" applyFont="1" applyFill="1" applyBorder="1" applyAlignment="1" applyProtection="1">
      <alignment horizontal="right" vertical="center" wrapText="1"/>
    </xf>
    <xf numFmtId="0" fontId="26" fillId="0" borderId="65" xfId="0" applyFont="1" applyFill="1" applyBorder="1" applyAlignment="1" applyProtection="1">
      <alignment horizontal="center" vertical="center"/>
    </xf>
    <xf numFmtId="0" fontId="25" fillId="0" borderId="68" xfId="0" applyFont="1" applyFill="1" applyBorder="1" applyAlignment="1" applyProtection="1">
      <alignment horizontal="left" vertical="center"/>
    </xf>
    <xf numFmtId="4" fontId="35" fillId="0" borderId="64" xfId="0" applyNumberFormat="1" applyFont="1" applyFill="1" applyBorder="1" applyAlignment="1" applyProtection="1">
      <alignment horizontal="right" vertical="center" wrapText="1"/>
    </xf>
    <xf numFmtId="4" fontId="26" fillId="0" borderId="66" xfId="0" applyNumberFormat="1" applyFont="1" applyFill="1" applyBorder="1" applyAlignment="1" applyProtection="1">
      <alignment vertical="center" wrapText="1"/>
    </xf>
    <xf numFmtId="4" fontId="26" fillId="0" borderId="68" xfId="0" applyNumberFormat="1" applyFont="1" applyFill="1" applyBorder="1" applyAlignment="1" applyProtection="1">
      <alignment vertical="center" wrapText="1"/>
    </xf>
    <xf numFmtId="49" fontId="41" fillId="0" borderId="41" xfId="0" applyNumberFormat="1" applyFont="1" applyFill="1" applyBorder="1" applyAlignment="1" applyProtection="1">
      <alignment horizontal="center" vertical="center" wrapText="1"/>
    </xf>
    <xf numFmtId="0" fontId="41" fillId="0" borderId="43" xfId="0" applyFont="1" applyFill="1" applyBorder="1" applyAlignment="1" applyProtection="1">
      <alignment horizontal="center" vertical="center" wrapText="1"/>
    </xf>
    <xf numFmtId="0" fontId="21" fillId="0" borderId="37" xfId="0" applyFont="1" applyFill="1" applyBorder="1" applyAlignment="1" applyProtection="1">
      <alignment horizontal="center" vertical="center" wrapText="1"/>
    </xf>
    <xf numFmtId="0" fontId="41" fillId="0" borderId="43" xfId="0" applyFont="1" applyBorder="1" applyAlignment="1" applyProtection="1">
      <alignment horizontal="center" vertical="center"/>
    </xf>
    <xf numFmtId="0" fontId="21" fillId="0" borderId="38" xfId="0" applyFont="1" applyBorder="1" applyAlignment="1" applyProtection="1">
      <alignment horizontal="left" vertical="center"/>
    </xf>
    <xf numFmtId="49" fontId="41" fillId="0" borderId="59" xfId="0" applyNumberFormat="1" applyFont="1" applyFill="1" applyBorder="1" applyAlignment="1" applyProtection="1">
      <alignment horizontal="center" vertical="center" wrapText="1"/>
    </xf>
    <xf numFmtId="0" fontId="41" fillId="0" borderId="60" xfId="0" applyFont="1" applyFill="1" applyBorder="1" applyAlignment="1" applyProtection="1">
      <alignment horizontal="center" vertical="center" wrapText="1"/>
    </xf>
    <xf numFmtId="0" fontId="21" fillId="0" borderId="61" xfId="0" applyFont="1" applyFill="1" applyBorder="1" applyAlignment="1" applyProtection="1">
      <alignment horizontal="center" vertical="center" wrapText="1"/>
    </xf>
    <xf numFmtId="0" fontId="41" fillId="0" borderId="60" xfId="0" applyFont="1" applyBorder="1" applyAlignment="1" applyProtection="1">
      <alignment horizontal="center" vertical="center"/>
    </xf>
    <xf numFmtId="0" fontId="21" fillId="0" borderId="63" xfId="0" applyFont="1" applyBorder="1" applyAlignment="1" applyProtection="1">
      <alignment horizontal="left" vertical="center"/>
    </xf>
    <xf numFmtId="49" fontId="27" fillId="0" borderId="64" xfId="0" applyNumberFormat="1" applyFont="1" applyBorder="1" applyAlignment="1" applyProtection="1">
      <alignment horizontal="center" vertical="center" wrapText="1"/>
    </xf>
    <xf numFmtId="49" fontId="27" fillId="0" borderId="74" xfId="0" applyNumberFormat="1" applyFont="1" applyBorder="1" applyAlignment="1" applyProtection="1">
      <alignment horizontal="center" vertical="center" wrapText="1"/>
    </xf>
    <xf numFmtId="0" fontId="13" fillId="0" borderId="78" xfId="0" applyFont="1" applyBorder="1" applyAlignment="1" applyProtection="1">
      <alignment horizontal="left" vertical="center"/>
    </xf>
    <xf numFmtId="49" fontId="27" fillId="0" borderId="34" xfId="0" applyNumberFormat="1" applyFont="1" applyBorder="1" applyAlignment="1" applyProtection="1">
      <alignment horizontal="center" vertical="center" wrapText="1"/>
    </xf>
    <xf numFmtId="0" fontId="13" fillId="0" borderId="71" xfId="0" applyFont="1" applyBorder="1" applyAlignment="1" applyProtection="1">
      <alignment horizontal="center" vertical="center" wrapText="1"/>
    </xf>
    <xf numFmtId="0" fontId="13" fillId="0" borderId="72" xfId="0" applyFont="1" applyBorder="1" applyAlignment="1" applyProtection="1">
      <alignment vertical="center" wrapText="1"/>
    </xf>
    <xf numFmtId="49" fontId="27" fillId="0" borderId="9" xfId="0" applyNumberFormat="1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vertical="center" wrapText="1"/>
    </xf>
    <xf numFmtId="0" fontId="18" fillId="9" borderId="31" xfId="0" applyFont="1" applyFill="1" applyBorder="1" applyAlignment="1" applyProtection="1">
      <alignment horizontal="center" vertical="center"/>
    </xf>
    <xf numFmtId="0" fontId="20" fillId="9" borderId="29" xfId="0" applyFont="1" applyFill="1" applyBorder="1" applyAlignment="1" applyProtection="1">
      <alignment horizontal="center" vertical="center"/>
    </xf>
    <xf numFmtId="164" fontId="20" fillId="9" borderId="28" xfId="0" applyNumberFormat="1" applyFont="1" applyFill="1" applyBorder="1" applyAlignment="1" applyProtection="1">
      <alignment vertical="center" wrapText="1"/>
    </xf>
    <xf numFmtId="164" fontId="20" fillId="9" borderId="85" xfId="0" applyNumberFormat="1" applyFont="1" applyFill="1" applyBorder="1" applyAlignment="1" applyProtection="1">
      <alignment vertical="center" wrapText="1"/>
    </xf>
    <xf numFmtId="49" fontId="17" fillId="0" borderId="34" xfId="0" applyNumberFormat="1" applyFont="1" applyBorder="1" applyAlignment="1" applyProtection="1">
      <alignment horizontal="center" vertical="center" wrapText="1"/>
    </xf>
    <xf numFmtId="49" fontId="41" fillId="0" borderId="41" xfId="0" applyNumberFormat="1" applyFont="1" applyBorder="1" applyAlignment="1" applyProtection="1">
      <alignment horizontal="center" vertical="center" wrapText="1"/>
    </xf>
    <xf numFmtId="0" fontId="41" fillId="0" borderId="43" xfId="0" applyFont="1" applyFill="1" applyBorder="1" applyAlignment="1" applyProtection="1">
      <alignment horizontal="center" vertical="center"/>
    </xf>
    <xf numFmtId="0" fontId="21" fillId="0" borderId="37" xfId="0" applyFont="1" applyFill="1" applyBorder="1" applyAlignment="1" applyProtection="1">
      <alignment horizontal="center" vertical="center"/>
    </xf>
    <xf numFmtId="49" fontId="41" fillId="0" borderId="59" xfId="0" applyNumberFormat="1" applyFont="1" applyBorder="1" applyAlignment="1" applyProtection="1">
      <alignment horizontal="center" vertical="center" wrapText="1"/>
    </xf>
    <xf numFmtId="0" fontId="41" fillId="0" borderId="60" xfId="0" applyFont="1" applyFill="1" applyBorder="1" applyAlignment="1" applyProtection="1">
      <alignment horizontal="center" vertical="center"/>
    </xf>
    <xf numFmtId="0" fontId="21" fillId="0" borderId="61" xfId="0" applyFont="1" applyFill="1" applyBorder="1" applyAlignment="1" applyProtection="1">
      <alignment horizontal="center" vertical="center"/>
    </xf>
    <xf numFmtId="0" fontId="41" fillId="0" borderId="62" xfId="0" applyFont="1" applyBorder="1" applyAlignment="1" applyProtection="1">
      <alignment horizontal="right" vertical="center" wrapText="1"/>
    </xf>
    <xf numFmtId="0" fontId="21" fillId="0" borderId="61" xfId="0" applyFont="1" applyBorder="1" applyAlignment="1" applyProtection="1">
      <alignment horizontal="center" vertical="center"/>
    </xf>
    <xf numFmtId="49" fontId="17" fillId="0" borderId="64" xfId="0" applyNumberFormat="1" applyFont="1" applyBorder="1" applyAlignment="1" applyProtection="1">
      <alignment horizontal="center" vertical="center" wrapText="1"/>
    </xf>
    <xf numFmtId="0" fontId="17" fillId="0" borderId="67" xfId="0" applyFont="1" applyFill="1" applyBorder="1" applyAlignment="1" applyProtection="1">
      <alignment vertical="center" wrapText="1"/>
    </xf>
    <xf numFmtId="0" fontId="17" fillId="0" borderId="17" xfId="0" applyFont="1" applyBorder="1" applyAlignment="1" applyProtection="1">
      <alignment horizontal="left" vertical="center"/>
    </xf>
    <xf numFmtId="49" fontId="17" fillId="0" borderId="82" xfId="0" applyNumberFormat="1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 wrapText="1"/>
    </xf>
    <xf numFmtId="49" fontId="18" fillId="9" borderId="19" xfId="0" applyNumberFormat="1" applyFont="1" applyFill="1" applyBorder="1" applyAlignment="1" applyProtection="1">
      <alignment horizontal="center" vertical="center" wrapText="1"/>
    </xf>
    <xf numFmtId="164" fontId="20" fillId="9" borderId="2" xfId="0" applyNumberFormat="1" applyFont="1" applyFill="1" applyBorder="1" applyAlignment="1" applyProtection="1">
      <alignment horizontal="center" vertical="center"/>
    </xf>
    <xf numFmtId="164" fontId="20" fillId="9" borderId="4" xfId="0" applyNumberFormat="1" applyFont="1" applyFill="1" applyBorder="1" applyAlignment="1" applyProtection="1">
      <alignment horizontal="center" vertical="center"/>
    </xf>
    <xf numFmtId="164" fontId="20" fillId="9" borderId="6" xfId="0" applyNumberFormat="1" applyFont="1" applyFill="1" applyBorder="1" applyAlignment="1" applyProtection="1">
      <alignment horizontal="center" vertical="center"/>
    </xf>
    <xf numFmtId="0" fontId="20" fillId="10" borderId="31" xfId="0" applyFont="1" applyFill="1" applyBorder="1" applyAlignment="1" applyProtection="1">
      <alignment horizontal="center" vertical="center"/>
    </xf>
    <xf numFmtId="0" fontId="20" fillId="10" borderId="29" xfId="0" applyFont="1" applyFill="1" applyBorder="1" applyAlignment="1" applyProtection="1">
      <alignment horizontal="center" vertical="center"/>
    </xf>
    <xf numFmtId="0" fontId="20" fillId="10" borderId="80" xfId="0" applyFont="1" applyFill="1" applyBorder="1" applyAlignment="1" applyProtection="1">
      <alignment vertical="center"/>
    </xf>
    <xf numFmtId="0" fontId="20" fillId="10" borderId="27" xfId="0" applyFont="1" applyFill="1" applyBorder="1" applyAlignment="1" applyProtection="1">
      <alignment horizontal="left" vertical="center"/>
    </xf>
    <xf numFmtId="169" fontId="92" fillId="36" borderId="137" xfId="0" applyNumberFormat="1" applyFont="1" applyFill="1" applyBorder="1" applyAlignment="1" applyProtection="1">
      <alignment vertical="center" wrapText="1"/>
    </xf>
    <xf numFmtId="169" fontId="92" fillId="36" borderId="138" xfId="0" applyNumberFormat="1" applyFont="1" applyFill="1" applyBorder="1" applyAlignment="1" applyProtection="1">
      <alignment vertical="center" wrapText="1"/>
    </xf>
    <xf numFmtId="169" fontId="92" fillId="36" borderId="139" xfId="0" applyNumberFormat="1" applyFont="1" applyFill="1" applyBorder="1" applyAlignment="1" applyProtection="1">
      <alignment vertical="center" wrapText="1"/>
    </xf>
    <xf numFmtId="49" fontId="20" fillId="0" borderId="55" xfId="0" applyNumberFormat="1" applyFont="1" applyFill="1" applyBorder="1" applyAlignment="1" applyProtection="1">
      <alignment horizontal="center" vertical="center" wrapText="1"/>
    </xf>
    <xf numFmtId="0" fontId="17" fillId="0" borderId="57" xfId="0" applyFont="1" applyFill="1" applyBorder="1" applyAlignment="1" applyProtection="1">
      <alignment horizontal="center" vertical="center" wrapText="1"/>
    </xf>
    <xf numFmtId="0" fontId="17" fillId="0" borderId="56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left" vertical="center" wrapText="1"/>
    </xf>
    <xf numFmtId="0" fontId="25" fillId="0" borderId="38" xfId="0" applyFont="1" applyFill="1" applyBorder="1" applyAlignment="1" applyProtection="1">
      <alignment horizontal="left" vertical="center" wrapText="1"/>
    </xf>
    <xf numFmtId="171" fontId="35" fillId="0" borderId="41" xfId="0" applyNumberFormat="1" applyFont="1" applyBorder="1" applyAlignment="1" applyProtection="1">
      <alignment vertical="center" wrapText="1"/>
    </xf>
    <xf numFmtId="171" fontId="26" fillId="0" borderId="124" xfId="0" applyNumberFormat="1" applyFont="1" applyFill="1" applyBorder="1" applyAlignment="1" applyProtection="1">
      <alignment vertical="center" wrapText="1"/>
    </xf>
    <xf numFmtId="171" fontId="26" fillId="0" borderId="144" xfId="0" applyNumberFormat="1" applyFont="1" applyFill="1" applyBorder="1" applyAlignment="1" applyProtection="1">
      <alignment vertical="center" wrapText="1"/>
    </xf>
    <xf numFmtId="0" fontId="26" fillId="0" borderId="61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left" vertical="center" wrapText="1"/>
    </xf>
    <xf numFmtId="166" fontId="35" fillId="0" borderId="59" xfId="0" applyNumberFormat="1" applyFont="1" applyFill="1" applyBorder="1" applyAlignment="1" applyProtection="1">
      <alignment horizontal="right" vertical="center" wrapText="1"/>
    </xf>
    <xf numFmtId="170" fontId="26" fillId="0" borderId="125" xfId="0" applyNumberFormat="1" applyFont="1" applyFill="1" applyBorder="1" applyAlignment="1" applyProtection="1">
      <alignment vertical="center" wrapText="1"/>
    </xf>
    <xf numFmtId="170" fontId="26" fillId="0" borderId="135" xfId="0" applyNumberFormat="1" applyFont="1" applyFill="1" applyBorder="1" applyAlignment="1" applyProtection="1">
      <alignment vertical="center" wrapText="1"/>
    </xf>
    <xf numFmtId="49" fontId="20" fillId="0" borderId="34" xfId="0" applyNumberFormat="1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 wrapText="1"/>
    </xf>
    <xf numFmtId="0" fontId="25" fillId="0" borderId="32" xfId="0" applyFont="1" applyFill="1" applyBorder="1" applyAlignment="1" applyProtection="1">
      <alignment horizontal="left" vertical="center" wrapText="1"/>
    </xf>
    <xf numFmtId="49" fontId="20" fillId="0" borderId="74" xfId="0" applyNumberFormat="1" applyFont="1" applyFill="1" applyBorder="1" applyAlignment="1" applyProtection="1">
      <alignment horizontal="center" vertical="center" wrapText="1"/>
    </xf>
    <xf numFmtId="0" fontId="17" fillId="0" borderId="81" xfId="0" applyFont="1" applyFill="1" applyBorder="1" applyAlignment="1" applyProtection="1">
      <alignment horizontal="center" vertical="center" wrapText="1"/>
    </xf>
    <xf numFmtId="0" fontId="17" fillId="0" borderId="69" xfId="0" applyFont="1" applyFill="1" applyBorder="1" applyAlignment="1" applyProtection="1">
      <alignment horizontal="center" vertical="center" wrapText="1"/>
    </xf>
    <xf numFmtId="0" fontId="17" fillId="0" borderId="84" xfId="0" applyFont="1" applyFill="1" applyBorder="1" applyAlignment="1" applyProtection="1">
      <alignment vertical="center" wrapText="1"/>
    </xf>
    <xf numFmtId="0" fontId="13" fillId="0" borderId="81" xfId="0" applyFont="1" applyFill="1" applyBorder="1" applyAlignment="1" applyProtection="1">
      <alignment horizontal="center" vertical="center" wrapText="1"/>
    </xf>
    <xf numFmtId="0" fontId="13" fillId="0" borderId="79" xfId="0" applyFont="1" applyFill="1" applyBorder="1" applyAlignment="1" applyProtection="1">
      <alignment horizontal="left" vertical="center" wrapText="1"/>
    </xf>
    <xf numFmtId="169" fontId="13" fillId="0" borderId="127" xfId="0" applyNumberFormat="1" applyFont="1" applyFill="1" applyBorder="1" applyAlignment="1" applyProtection="1">
      <alignment vertical="center" wrapText="1"/>
    </xf>
    <xf numFmtId="169" fontId="13" fillId="0" borderId="145" xfId="0" applyNumberFormat="1" applyFont="1" applyFill="1" applyBorder="1" applyAlignment="1" applyProtection="1">
      <alignment vertical="center" wrapText="1"/>
    </xf>
    <xf numFmtId="49" fontId="20" fillId="0" borderId="64" xfId="0" applyNumberFormat="1" applyFont="1" applyFill="1" applyBorder="1" applyAlignment="1" applyProtection="1">
      <alignment horizontal="center" vertical="center" wrapText="1"/>
    </xf>
    <xf numFmtId="0" fontId="17" fillId="0" borderId="66" xfId="0" applyFont="1" applyFill="1" applyBorder="1" applyAlignment="1" applyProtection="1">
      <alignment horizontal="center" vertical="center" wrapText="1"/>
    </xf>
    <xf numFmtId="0" fontId="13" fillId="0" borderId="67" xfId="0" applyFont="1" applyFill="1" applyBorder="1" applyAlignment="1" applyProtection="1">
      <alignment horizontal="left" vertical="center" wrapText="1"/>
    </xf>
    <xf numFmtId="0" fontId="13" fillId="0" borderId="68" xfId="0" applyFont="1" applyFill="1" applyBorder="1" applyAlignment="1" applyProtection="1">
      <alignment horizontal="left" vertical="center" wrapText="1"/>
    </xf>
    <xf numFmtId="169" fontId="13" fillId="0" borderId="126" xfId="0" applyNumberFormat="1" applyFont="1" applyFill="1" applyBorder="1" applyAlignment="1" applyProtection="1">
      <alignment vertical="center" wrapText="1"/>
    </xf>
    <xf numFmtId="169" fontId="13" fillId="0" borderId="140" xfId="0" applyNumberFormat="1" applyFont="1" applyFill="1" applyBorder="1" applyAlignment="1" applyProtection="1">
      <alignment vertical="center" wrapText="1"/>
    </xf>
    <xf numFmtId="49" fontId="20" fillId="0" borderId="19" xfId="0" applyNumberFormat="1" applyFont="1" applyFill="1" applyBorder="1" applyAlignment="1" applyProtection="1">
      <alignment horizontal="center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136" xfId="0" applyFont="1" applyBorder="1" applyAlignment="1" applyProtection="1">
      <alignment horizontal="left" vertical="center" wrapText="1"/>
    </xf>
    <xf numFmtId="169" fontId="13" fillId="0" borderId="128" xfId="0" applyNumberFormat="1" applyFont="1" applyFill="1" applyBorder="1" applyAlignment="1" applyProtection="1">
      <alignment vertical="center" wrapText="1"/>
    </xf>
    <xf numFmtId="169" fontId="13" fillId="0" borderId="146" xfId="0" applyNumberFormat="1" applyFont="1" applyFill="1" applyBorder="1" applyAlignment="1" applyProtection="1">
      <alignment vertical="center" wrapText="1"/>
    </xf>
    <xf numFmtId="168" fontId="27" fillId="0" borderId="129" xfId="0" applyNumberFormat="1" applyFont="1" applyFill="1" applyBorder="1" applyAlignment="1" applyProtection="1">
      <alignment horizontal="center" vertical="center"/>
    </xf>
    <xf numFmtId="168" fontId="27" fillId="0" borderId="121" xfId="0" applyNumberFormat="1" applyFont="1" applyFill="1" applyBorder="1" applyAlignment="1" applyProtection="1">
      <alignment horizontal="center" vertical="center"/>
    </xf>
    <xf numFmtId="168" fontId="27" fillId="0" borderId="130" xfId="0" applyNumberFormat="1" applyFont="1" applyFill="1" applyBorder="1" applyAlignment="1" applyProtection="1">
      <alignment horizontal="center" vertical="center"/>
    </xf>
    <xf numFmtId="49" fontId="27" fillId="10" borderId="19" xfId="0" applyNumberFormat="1" applyFont="1" applyFill="1" applyBorder="1" applyAlignment="1" applyProtection="1">
      <alignment horizontal="center" vertical="center" wrapText="1"/>
    </xf>
    <xf numFmtId="0" fontId="27" fillId="10" borderId="20" xfId="0" applyFont="1" applyFill="1" applyBorder="1" applyAlignment="1" applyProtection="1">
      <alignment horizontal="center" vertical="center"/>
    </xf>
    <xf numFmtId="0" fontId="27" fillId="10" borderId="21" xfId="0" applyFont="1" applyFill="1" applyBorder="1" applyAlignment="1" applyProtection="1">
      <alignment horizontal="center" vertical="center"/>
    </xf>
    <xf numFmtId="0" fontId="27" fillId="10" borderId="24" xfId="0" applyFont="1" applyFill="1" applyBorder="1" applyAlignment="1" applyProtection="1">
      <alignment vertical="center"/>
    </xf>
    <xf numFmtId="0" fontId="27" fillId="10" borderId="26" xfId="0" applyFont="1" applyFill="1" applyBorder="1" applyAlignment="1" applyProtection="1">
      <alignment horizontal="left" vertical="center"/>
    </xf>
    <xf numFmtId="169" fontId="27" fillId="36" borderId="28" xfId="0" applyNumberFormat="1" applyFont="1" applyFill="1" applyBorder="1" applyAlignment="1" applyProtection="1">
      <alignment vertical="center" wrapText="1"/>
    </xf>
    <xf numFmtId="169" fontId="27" fillId="36" borderId="29" xfId="0" applyNumberFormat="1" applyFont="1" applyFill="1" applyBorder="1" applyAlignment="1" applyProtection="1">
      <alignment vertical="center" wrapText="1"/>
    </xf>
    <xf numFmtId="169" fontId="27" fillId="36" borderId="85" xfId="0" applyNumberFormat="1" applyFont="1" applyFill="1" applyBorder="1" applyAlignment="1" applyProtection="1">
      <alignment vertical="center" wrapText="1"/>
    </xf>
    <xf numFmtId="168" fontId="27" fillId="10" borderId="25" xfId="0" applyNumberFormat="1" applyFont="1" applyFill="1" applyBorder="1" applyAlignment="1" applyProtection="1">
      <alignment horizontal="center" vertical="center"/>
    </xf>
    <xf numFmtId="168" fontId="27" fillId="10" borderId="21" xfId="0" applyNumberFormat="1" applyFont="1" applyFill="1" applyBorder="1" applyAlignment="1" applyProtection="1">
      <alignment horizontal="center" vertical="center"/>
    </xf>
    <xf numFmtId="168" fontId="27" fillId="10" borderId="23" xfId="0" applyNumberFormat="1" applyFont="1" applyFill="1" applyBorder="1" applyAlignment="1" applyProtection="1">
      <alignment horizontal="center" vertical="center"/>
    </xf>
    <xf numFmtId="0" fontId="25" fillId="0" borderId="56" xfId="0" applyFont="1" applyFill="1" applyBorder="1" applyAlignment="1" applyProtection="1">
      <alignment horizontal="center" vertical="center"/>
    </xf>
    <xf numFmtId="0" fontId="17" fillId="0" borderId="83" xfId="0" applyFont="1" applyFill="1" applyBorder="1" applyAlignment="1" applyProtection="1">
      <alignment vertical="center" wrapText="1"/>
    </xf>
    <xf numFmtId="49" fontId="26" fillId="0" borderId="34" xfId="0" applyNumberFormat="1" applyFont="1" applyFill="1" applyBorder="1" applyAlignment="1" applyProtection="1">
      <alignment horizontal="center" vertical="center" wrapText="1"/>
    </xf>
    <xf numFmtId="0" fontId="26" fillId="0" borderId="35" xfId="0" applyFont="1" applyFill="1" applyBorder="1" applyAlignment="1" applyProtection="1">
      <alignment horizontal="right" vertical="center" wrapText="1"/>
    </xf>
    <xf numFmtId="165" fontId="35" fillId="0" borderId="34" xfId="0" applyNumberFormat="1" applyFont="1" applyFill="1" applyBorder="1" applyAlignment="1" applyProtection="1">
      <alignment vertical="center" wrapText="1"/>
    </xf>
    <xf numFmtId="165" fontId="26" fillId="0" borderId="123" xfId="0" applyNumberFormat="1" applyFont="1" applyFill="1" applyBorder="1" applyAlignment="1" applyProtection="1">
      <alignment vertical="center" wrapText="1"/>
    </xf>
    <xf numFmtId="165" fontId="26" fillId="0" borderId="134" xfId="0" applyNumberFormat="1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center" vertical="center"/>
    </xf>
    <xf numFmtId="0" fontId="26" fillId="0" borderId="61" xfId="0" applyFont="1" applyFill="1" applyBorder="1" applyAlignment="1" applyProtection="1">
      <alignment horizontal="right" vertical="center"/>
    </xf>
    <xf numFmtId="0" fontId="25" fillId="0" borderId="69" xfId="0" applyFont="1" applyFill="1" applyBorder="1" applyAlignment="1" applyProtection="1">
      <alignment horizontal="center" vertical="center" wrapText="1"/>
    </xf>
    <xf numFmtId="0" fontId="25" fillId="0" borderId="33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vertical="center" wrapText="1"/>
    </xf>
    <xf numFmtId="169" fontId="13" fillId="0" borderId="141" xfId="0" applyNumberFormat="1" applyFont="1" applyFill="1" applyBorder="1" applyAlignment="1" applyProtection="1">
      <alignment vertical="center" wrapText="1"/>
    </xf>
    <xf numFmtId="169" fontId="13" fillId="0" borderId="142" xfId="0" applyNumberFormat="1" applyFont="1" applyFill="1" applyBorder="1" applyAlignment="1" applyProtection="1">
      <alignment vertical="center" wrapText="1"/>
    </xf>
    <xf numFmtId="0" fontId="27" fillId="10" borderId="31" xfId="0" applyFont="1" applyFill="1" applyBorder="1" applyAlignment="1" applyProtection="1">
      <alignment horizontal="center" vertical="center"/>
    </xf>
    <xf numFmtId="0" fontId="27" fillId="10" borderId="27" xfId="0" applyFont="1" applyFill="1" applyBorder="1" applyAlignment="1" applyProtection="1">
      <alignment horizontal="left" vertical="center"/>
    </xf>
    <xf numFmtId="164" fontId="20" fillId="10" borderId="58" xfId="0" applyNumberFormat="1" applyFont="1" applyFill="1" applyBorder="1" applyAlignment="1" applyProtection="1">
      <alignment vertical="center" wrapText="1"/>
    </xf>
    <xf numFmtId="164" fontId="20" fillId="10" borderId="29" xfId="0" applyNumberFormat="1" applyFont="1" applyFill="1" applyBorder="1" applyAlignment="1" applyProtection="1">
      <alignment vertical="center" wrapText="1"/>
    </xf>
    <xf numFmtId="164" fontId="20" fillId="10" borderId="27" xfId="0" applyNumberFormat="1" applyFont="1" applyFill="1" applyBorder="1" applyAlignment="1" applyProtection="1">
      <alignment vertical="center" wrapText="1"/>
    </xf>
    <xf numFmtId="0" fontId="20" fillId="0" borderId="56" xfId="0" applyFont="1" applyFill="1" applyBorder="1" applyAlignment="1" applyProtection="1">
      <alignment horizontal="center" vertical="center" wrapText="1"/>
    </xf>
    <xf numFmtId="169" fontId="13" fillId="0" borderId="123" xfId="0" applyNumberFormat="1" applyFont="1" applyFill="1" applyBorder="1" applyAlignment="1" applyProtection="1">
      <alignment vertical="center" wrapText="1"/>
    </xf>
    <xf numFmtId="169" fontId="13" fillId="0" borderId="134" xfId="0" applyNumberFormat="1" applyFont="1" applyFill="1" applyBorder="1" applyAlignment="1" applyProtection="1">
      <alignment vertical="center" wrapText="1"/>
    </xf>
    <xf numFmtId="171" fontId="35" fillId="0" borderId="34" xfId="0" applyNumberFormat="1" applyFont="1" applyFill="1" applyBorder="1" applyAlignment="1" applyProtection="1">
      <alignment vertical="center" wrapText="1"/>
    </xf>
    <xf numFmtId="171" fontId="26" fillId="0" borderId="123" xfId="0" applyNumberFormat="1" applyFont="1" applyFill="1" applyBorder="1" applyAlignment="1" applyProtection="1">
      <alignment vertical="center" wrapText="1"/>
    </xf>
    <xf numFmtId="171" fontId="26" fillId="0" borderId="134" xfId="0" applyNumberFormat="1" applyFont="1" applyFill="1" applyBorder="1" applyAlignment="1" applyProtection="1">
      <alignment vertical="center" wrapText="1"/>
    </xf>
    <xf numFmtId="49" fontId="26" fillId="0" borderId="64" xfId="0" applyNumberFormat="1" applyFont="1" applyFill="1" applyBorder="1" applyAlignment="1" applyProtection="1">
      <alignment horizontal="center" vertical="center" wrapText="1"/>
    </xf>
    <xf numFmtId="0" fontId="26" fillId="0" borderId="65" xfId="0" applyFont="1" applyFill="1" applyBorder="1" applyAlignment="1" applyProtection="1">
      <alignment horizontal="center" vertical="center" wrapText="1"/>
    </xf>
    <xf numFmtId="0" fontId="13" fillId="0" borderId="57" xfId="0" applyFont="1" applyFill="1" applyBorder="1" applyAlignment="1" applyProtection="1">
      <alignment horizontal="center" vertical="center" wrapText="1"/>
    </xf>
    <xf numFmtId="0" fontId="13" fillId="0" borderId="54" xfId="0" applyFont="1" applyFill="1" applyBorder="1" applyAlignment="1" applyProtection="1">
      <alignment horizontal="left" vertical="center" wrapText="1"/>
    </xf>
    <xf numFmtId="169" fontId="13" fillId="0" borderId="132" xfId="0" applyNumberFormat="1" applyFont="1" applyFill="1" applyBorder="1" applyAlignment="1" applyProtection="1">
      <alignment vertical="center" wrapText="1"/>
    </xf>
    <xf numFmtId="169" fontId="13" fillId="0" borderId="133" xfId="0" applyNumberFormat="1" applyFont="1" applyFill="1" applyBorder="1" applyAlignment="1" applyProtection="1">
      <alignment vertical="center" wrapText="1"/>
    </xf>
    <xf numFmtId="169" fontId="13" fillId="0" borderId="131" xfId="0" applyNumberFormat="1" applyFont="1" applyFill="1" applyBorder="1" applyAlignment="1" applyProtection="1">
      <alignment vertical="center" wrapText="1"/>
    </xf>
    <xf numFmtId="169" fontId="13" fillId="0" borderId="147" xfId="0" applyNumberFormat="1" applyFont="1" applyFill="1" applyBorder="1" applyAlignment="1" applyProtection="1">
      <alignment vertical="center" wrapText="1"/>
    </xf>
    <xf numFmtId="168" fontId="27" fillId="0" borderId="82" xfId="0" applyNumberFormat="1" applyFont="1" applyFill="1" applyBorder="1" applyAlignment="1" applyProtection="1">
      <alignment horizontal="center" vertical="center"/>
    </xf>
    <xf numFmtId="49" fontId="27" fillId="10" borderId="58" xfId="0" applyNumberFormat="1" applyFont="1" applyFill="1" applyBorder="1" applyAlignment="1" applyProtection="1">
      <alignment horizontal="center" vertical="center" wrapText="1"/>
    </xf>
    <xf numFmtId="0" fontId="27" fillId="10" borderId="29" xfId="0" applyFont="1" applyFill="1" applyBorder="1" applyAlignment="1" applyProtection="1">
      <alignment horizontal="center" vertical="center"/>
    </xf>
    <xf numFmtId="0" fontId="27" fillId="10" borderId="80" xfId="0" applyFont="1" applyFill="1" applyBorder="1" applyAlignment="1" applyProtection="1">
      <alignment vertical="center"/>
    </xf>
    <xf numFmtId="169" fontId="27" fillId="36" borderId="137" xfId="0" applyNumberFormat="1" applyFont="1" applyFill="1" applyBorder="1" applyAlignment="1" applyProtection="1">
      <alignment vertical="center" wrapText="1"/>
    </xf>
    <xf numFmtId="169" fontId="27" fillId="36" borderId="138" xfId="0" applyNumberFormat="1" applyFont="1" applyFill="1" applyBorder="1" applyAlignment="1" applyProtection="1">
      <alignment vertical="center" wrapText="1"/>
    </xf>
    <xf numFmtId="169" fontId="27" fillId="36" borderId="139" xfId="0" applyNumberFormat="1" applyFont="1" applyFill="1" applyBorder="1" applyAlignment="1" applyProtection="1">
      <alignment vertical="center" wrapText="1"/>
    </xf>
    <xf numFmtId="169" fontId="13" fillId="0" borderId="123" xfId="0" applyNumberFormat="1" applyFont="1" applyBorder="1" applyAlignment="1" applyProtection="1">
      <alignment vertical="center" wrapText="1"/>
    </xf>
    <xf numFmtId="169" fontId="13" fillId="0" borderId="134" xfId="0" applyNumberFormat="1" applyFont="1" applyBorder="1" applyAlignment="1" applyProtection="1">
      <alignment vertical="center" wrapText="1"/>
    </xf>
    <xf numFmtId="168" fontId="27" fillId="0" borderId="9" xfId="0" applyNumberFormat="1" applyFont="1" applyFill="1" applyBorder="1" applyAlignment="1" applyProtection="1">
      <alignment horizontal="center" vertical="center"/>
    </xf>
    <xf numFmtId="165" fontId="35" fillId="0" borderId="34" xfId="0" applyNumberFormat="1" applyFont="1" applyBorder="1" applyAlignment="1" applyProtection="1">
      <alignment vertical="center" wrapText="1"/>
    </xf>
    <xf numFmtId="168" fontId="42" fillId="0" borderId="41" xfId="0" applyNumberFormat="1" applyFont="1" applyFill="1" applyBorder="1" applyAlignment="1" applyProtection="1">
      <alignment horizontal="center" vertical="center"/>
    </xf>
    <xf numFmtId="168" fontId="42" fillId="0" borderId="59" xfId="0" applyNumberFormat="1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 wrapText="1"/>
    </xf>
    <xf numFmtId="164" fontId="35" fillId="0" borderId="34" xfId="0" applyNumberFormat="1" applyFont="1" applyBorder="1" applyAlignment="1" applyProtection="1">
      <alignment vertical="center" wrapText="1"/>
    </xf>
    <xf numFmtId="164" fontId="26" fillId="0" borderId="123" xfId="0" applyNumberFormat="1" applyFont="1" applyFill="1" applyBorder="1" applyAlignment="1" applyProtection="1">
      <alignment vertical="center" wrapText="1"/>
    </xf>
    <xf numFmtId="164" fontId="26" fillId="0" borderId="134" xfId="0" applyNumberFormat="1" applyFont="1" applyFill="1" applyBorder="1" applyAlignment="1" applyProtection="1">
      <alignment vertical="center" wrapText="1"/>
    </xf>
    <xf numFmtId="169" fontId="13" fillId="0" borderId="143" xfId="0" applyNumberFormat="1" applyFont="1" applyFill="1" applyBorder="1" applyAlignment="1" applyProtection="1">
      <alignment vertical="center" wrapText="1"/>
    </xf>
    <xf numFmtId="49" fontId="18" fillId="10" borderId="58" xfId="0" applyNumberFormat="1" applyFont="1" applyFill="1" applyBorder="1" applyAlignment="1" applyProtection="1">
      <alignment horizontal="center" vertical="center" wrapText="1"/>
    </xf>
    <xf numFmtId="0" fontId="18" fillId="10" borderId="31" xfId="0" applyFont="1" applyFill="1" applyBorder="1" applyAlignment="1" applyProtection="1">
      <alignment horizontal="center" vertical="center" wrapText="1"/>
    </xf>
    <xf numFmtId="0" fontId="18" fillId="10" borderId="29" xfId="0" applyFont="1" applyFill="1" applyBorder="1" applyAlignment="1" applyProtection="1">
      <alignment horizontal="center" vertical="center" wrapText="1"/>
    </xf>
    <xf numFmtId="0" fontId="18" fillId="10" borderId="80" xfId="0" applyFont="1" applyFill="1" applyBorder="1" applyAlignment="1" applyProtection="1">
      <alignment vertical="center" wrapText="1"/>
    </xf>
    <xf numFmtId="0" fontId="27" fillId="10" borderId="31" xfId="0" applyFont="1" applyFill="1" applyBorder="1" applyAlignment="1" applyProtection="1">
      <alignment horizontal="center" vertical="center" wrapText="1"/>
    </xf>
    <xf numFmtId="0" fontId="13" fillId="10" borderId="27" xfId="0" applyFont="1" applyFill="1" applyBorder="1" applyAlignment="1" applyProtection="1">
      <alignment horizontal="left" vertical="center" wrapText="1"/>
    </xf>
    <xf numFmtId="164" fontId="27" fillId="10" borderId="11" xfId="0" applyNumberFormat="1" applyFont="1" applyFill="1" applyBorder="1" applyAlignment="1" applyProtection="1">
      <alignment vertical="center" wrapText="1"/>
    </xf>
    <xf numFmtId="164" fontId="27" fillId="10" borderId="17" xfId="0" applyNumberFormat="1" applyFont="1" applyFill="1" applyBorder="1" applyAlignment="1" applyProtection="1">
      <alignment vertical="center" wrapText="1"/>
    </xf>
    <xf numFmtId="0" fontId="18" fillId="9" borderId="80" xfId="0" applyFont="1" applyFill="1" applyBorder="1" applyAlignment="1" applyProtection="1">
      <alignment horizontal="left" vertical="center" wrapText="1"/>
    </xf>
    <xf numFmtId="168" fontId="20" fillId="9" borderId="58" xfId="0" applyNumberFormat="1" applyFont="1" applyFill="1" applyBorder="1" applyAlignment="1" applyProtection="1">
      <alignment vertical="center" wrapText="1"/>
    </xf>
    <xf numFmtId="168" fontId="20" fillId="9" borderId="29" xfId="0" applyNumberFormat="1" applyFont="1" applyFill="1" applyBorder="1" applyAlignment="1" applyProtection="1">
      <alignment vertical="center" wrapText="1"/>
    </xf>
    <xf numFmtId="168" fontId="20" fillId="9" borderId="27" xfId="0" applyNumberFormat="1" applyFont="1" applyFill="1" applyBorder="1" applyAlignment="1" applyProtection="1">
      <alignment vertical="center" wrapText="1"/>
    </xf>
    <xf numFmtId="0" fontId="20" fillId="10" borderId="80" xfId="0" applyFont="1" applyFill="1" applyBorder="1" applyAlignment="1" applyProtection="1">
      <alignment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 wrapText="1"/>
    </xf>
    <xf numFmtId="0" fontId="41" fillId="0" borderId="60" xfId="0" applyFont="1" applyBorder="1" applyAlignment="1" applyProtection="1">
      <alignment horizontal="center" vertical="center" wrapText="1"/>
    </xf>
    <xf numFmtId="0" fontId="21" fillId="0" borderId="61" xfId="0" applyFont="1" applyBorder="1" applyAlignment="1" applyProtection="1">
      <alignment horizontal="center" vertical="center" wrapText="1"/>
    </xf>
    <xf numFmtId="49" fontId="17" fillId="0" borderId="9" xfId="0" applyNumberFormat="1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49" fontId="18" fillId="8" borderId="58" xfId="0" applyNumberFormat="1" applyFont="1" applyFill="1" applyBorder="1" applyAlignment="1" applyProtection="1">
      <alignment horizontal="center" vertical="center" wrapText="1"/>
    </xf>
    <xf numFmtId="0" fontId="18" fillId="8" borderId="31" xfId="0" applyFont="1" applyFill="1" applyBorder="1" applyAlignment="1" applyProtection="1">
      <alignment horizontal="center" vertical="center" wrapText="1"/>
    </xf>
    <xf numFmtId="164" fontId="18" fillId="9" borderId="58" xfId="0" applyNumberFormat="1" applyFont="1" applyFill="1" applyBorder="1" applyAlignment="1" applyProtection="1">
      <alignment vertical="center" wrapText="1"/>
    </xf>
    <xf numFmtId="164" fontId="18" fillId="9" borderId="29" xfId="0" applyNumberFormat="1" applyFont="1" applyFill="1" applyBorder="1" applyAlignment="1" applyProtection="1">
      <alignment vertical="center" wrapText="1"/>
    </xf>
    <xf numFmtId="164" fontId="18" fillId="9" borderId="27" xfId="0" applyNumberFormat="1" applyFont="1" applyFill="1" applyBorder="1" applyAlignment="1" applyProtection="1">
      <alignment vertical="center" wrapText="1"/>
    </xf>
    <xf numFmtId="0" fontId="18" fillId="10" borderId="31" xfId="0" applyFont="1" applyFill="1" applyBorder="1" applyAlignment="1" applyProtection="1">
      <alignment horizontal="center" vertical="center"/>
    </xf>
    <xf numFmtId="0" fontId="18" fillId="10" borderId="80" xfId="0" applyFont="1" applyFill="1" applyBorder="1" applyAlignment="1" applyProtection="1">
      <alignment vertical="center"/>
    </xf>
    <xf numFmtId="164" fontId="20" fillId="10" borderId="80" xfId="0" applyNumberFormat="1" applyFont="1" applyFill="1" applyBorder="1" applyAlignment="1" applyProtection="1">
      <alignment vertical="center" wrapText="1"/>
    </xf>
    <xf numFmtId="164" fontId="20" fillId="10" borderId="85" xfId="0" applyNumberFormat="1" applyFont="1" applyFill="1" applyBorder="1" applyAlignment="1" applyProtection="1">
      <alignment vertical="center" wrapText="1"/>
    </xf>
    <xf numFmtId="49" fontId="17" fillId="0" borderId="9" xfId="0" applyNumberFormat="1" applyFont="1" applyFill="1" applyBorder="1" applyAlignment="1" applyProtection="1">
      <alignment horizontal="center" vertical="center" wrapText="1"/>
    </xf>
    <xf numFmtId="0" fontId="41" fillId="0" borderId="37" xfId="0" applyFont="1" applyBorder="1" applyAlignment="1" applyProtection="1">
      <alignment vertical="center"/>
    </xf>
    <xf numFmtId="49" fontId="41" fillId="0" borderId="64" xfId="0" applyNumberFormat="1" applyFont="1" applyFill="1" applyBorder="1" applyAlignment="1" applyProtection="1">
      <alignment horizontal="center" vertical="center" wrapText="1"/>
    </xf>
    <xf numFmtId="0" fontId="41" fillId="0" borderId="65" xfId="0" applyFont="1" applyFill="1" applyBorder="1" applyAlignment="1" applyProtection="1">
      <alignment horizontal="center" vertical="center"/>
    </xf>
    <xf numFmtId="0" fontId="41" fillId="0" borderId="66" xfId="0" applyFont="1" applyFill="1" applyBorder="1" applyAlignment="1" applyProtection="1">
      <alignment horizontal="center" vertical="center"/>
    </xf>
    <xf numFmtId="0" fontId="26" fillId="0" borderId="67" xfId="0" applyFont="1" applyFill="1" applyBorder="1" applyAlignment="1" applyProtection="1">
      <alignment horizontal="right" vertical="center" wrapText="1"/>
    </xf>
    <xf numFmtId="0" fontId="41" fillId="0" borderId="65" xfId="0" applyFont="1" applyBorder="1" applyAlignment="1" applyProtection="1">
      <alignment horizontal="center" vertical="center"/>
    </xf>
    <xf numFmtId="0" fontId="21" fillId="0" borderId="68" xfId="0" applyFont="1" applyBorder="1" applyAlignment="1" applyProtection="1">
      <alignment horizontal="left" vertical="center"/>
    </xf>
    <xf numFmtId="49" fontId="17" fillId="0" borderId="77" xfId="0" applyNumberFormat="1" applyFont="1" applyBorder="1" applyAlignment="1" applyProtection="1">
      <alignment horizontal="center" vertical="center" wrapText="1"/>
    </xf>
    <xf numFmtId="168" fontId="27" fillId="0" borderId="118" xfId="0" applyNumberFormat="1" applyFont="1" applyFill="1" applyBorder="1" applyAlignment="1" applyProtection="1">
      <alignment horizontal="center" vertical="center"/>
    </xf>
    <xf numFmtId="168" fontId="27" fillId="0" borderId="88" xfId="0" applyNumberFormat="1" applyFont="1" applyFill="1" applyBorder="1" applyAlignment="1" applyProtection="1">
      <alignment horizontal="center" vertical="center"/>
    </xf>
    <xf numFmtId="168" fontId="27" fillId="0" borderId="119" xfId="0" applyNumberFormat="1" applyFont="1" applyFill="1" applyBorder="1" applyAlignment="1" applyProtection="1">
      <alignment horizontal="center" vertical="center"/>
    </xf>
    <xf numFmtId="49" fontId="17" fillId="0" borderId="70" xfId="0" applyNumberFormat="1" applyFont="1" applyBorder="1" applyAlignment="1" applyProtection="1">
      <alignment horizontal="center" vertical="center" wrapText="1"/>
    </xf>
    <xf numFmtId="0" fontId="17" fillId="0" borderId="72" xfId="0" applyFont="1" applyFill="1" applyBorder="1" applyAlignment="1" applyProtection="1">
      <alignment horizontal="center" vertical="center"/>
    </xf>
    <xf numFmtId="0" fontId="17" fillId="0" borderId="105" xfId="0" applyFont="1" applyFill="1" applyBorder="1" applyAlignment="1" applyProtection="1">
      <alignment horizontal="left" vertical="center"/>
    </xf>
    <xf numFmtId="49" fontId="41" fillId="0" borderId="34" xfId="0" applyNumberFormat="1" applyFont="1" applyBorder="1" applyAlignment="1" applyProtection="1">
      <alignment horizontal="center" vertical="center" wrapText="1"/>
    </xf>
    <xf numFmtId="0" fontId="41" fillId="0" borderId="36" xfId="0" applyFont="1" applyBorder="1" applyAlignment="1" applyProtection="1">
      <alignment horizontal="center" vertical="center" wrapText="1"/>
    </xf>
    <xf numFmtId="0" fontId="21" fillId="0" borderId="33" xfId="0" applyFont="1" applyBorder="1" applyAlignment="1" applyProtection="1">
      <alignment horizontal="center" vertical="center" wrapText="1"/>
    </xf>
    <xf numFmtId="0" fontId="41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vertical="center"/>
    </xf>
    <xf numFmtId="49" fontId="29" fillId="0" borderId="82" xfId="0" applyNumberFormat="1" applyFont="1" applyBorder="1" applyAlignment="1" applyProtection="1">
      <alignment horizontal="center" vertical="center" wrapText="1"/>
    </xf>
    <xf numFmtId="49" fontId="18" fillId="8" borderId="19" xfId="0" applyNumberFormat="1" applyFont="1" applyFill="1" applyBorder="1" applyAlignment="1" applyProtection="1">
      <alignment horizontal="center" vertical="center" wrapText="1"/>
    </xf>
    <xf numFmtId="0" fontId="18" fillId="8" borderId="31" xfId="0" applyFont="1" applyFill="1" applyBorder="1" applyAlignment="1" applyProtection="1">
      <alignment horizontal="center" vertical="center"/>
    </xf>
    <xf numFmtId="0" fontId="18" fillId="9" borderId="29" xfId="0" applyFont="1" applyFill="1" applyBorder="1" applyAlignment="1" applyProtection="1">
      <alignment horizontal="center" vertical="center"/>
    </xf>
    <xf numFmtId="0" fontId="18" fillId="9" borderId="29" xfId="0" applyFont="1" applyFill="1" applyBorder="1" applyAlignment="1" applyProtection="1">
      <alignment vertical="center"/>
    </xf>
    <xf numFmtId="49" fontId="20" fillId="0" borderId="64" xfId="0" applyNumberFormat="1" applyFont="1" applyBorder="1" applyAlignment="1" applyProtection="1">
      <alignment horizontal="center" vertical="center" wrapText="1"/>
    </xf>
    <xf numFmtId="0" fontId="17" fillId="0" borderId="66" xfId="0" applyFont="1" applyBorder="1" applyAlignment="1" applyProtection="1">
      <alignment vertical="center" wrapText="1"/>
    </xf>
    <xf numFmtId="49" fontId="20" fillId="0" borderId="74" xfId="0" applyNumberFormat="1" applyFont="1" applyBorder="1" applyAlignment="1" applyProtection="1">
      <alignment horizontal="center" vertical="center" wrapText="1"/>
    </xf>
    <xf numFmtId="0" fontId="17" fillId="0" borderId="81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49" fontId="41" fillId="0" borderId="34" xfId="0" applyNumberFormat="1" applyFont="1" applyFill="1" applyBorder="1" applyAlignment="1" applyProtection="1">
      <alignment horizontal="center" vertical="center" wrapText="1"/>
    </xf>
    <xf numFmtId="0" fontId="41" fillId="0" borderId="36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left" vertical="center"/>
    </xf>
    <xf numFmtId="49" fontId="20" fillId="0" borderId="59" xfId="0" applyNumberFormat="1" applyFont="1" applyBorder="1" applyAlignment="1" applyProtection="1">
      <alignment horizontal="center" vertical="center" wrapText="1"/>
    </xf>
    <xf numFmtId="0" fontId="17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17" fillId="0" borderId="62" xfId="0" applyFont="1" applyFill="1" applyBorder="1" applyAlignment="1" applyProtection="1">
      <alignment vertical="center" wrapText="1"/>
    </xf>
    <xf numFmtId="49" fontId="29" fillId="0" borderId="70" xfId="0" applyNumberFormat="1" applyFont="1" applyBorder="1" applyAlignment="1" applyProtection="1">
      <alignment horizontal="center" vertical="center" wrapText="1"/>
    </xf>
    <xf numFmtId="0" fontId="17" fillId="0" borderId="78" xfId="0" applyFont="1" applyBorder="1" applyAlignment="1" applyProtection="1">
      <alignment horizontal="left" vertical="center"/>
    </xf>
    <xf numFmtId="49" fontId="29" fillId="0" borderId="9" xfId="0" applyNumberFormat="1" applyFont="1" applyBorder="1" applyAlignment="1" applyProtection="1">
      <alignment horizontal="center" vertical="center" wrapText="1"/>
    </xf>
    <xf numFmtId="49" fontId="33" fillId="7" borderId="58" xfId="0" applyNumberFormat="1" applyFont="1" applyFill="1" applyBorder="1" applyAlignment="1" applyProtection="1">
      <alignment horizontal="center" vertical="center" wrapText="1"/>
    </xf>
    <xf numFmtId="0" fontId="33" fillId="7" borderId="31" xfId="0" applyFont="1" applyFill="1" applyBorder="1" applyAlignment="1" applyProtection="1">
      <alignment horizontal="center" vertical="center" wrapText="1"/>
    </xf>
    <xf numFmtId="0" fontId="33" fillId="7" borderId="29" xfId="0" applyFont="1" applyFill="1" applyBorder="1" applyAlignment="1" applyProtection="1">
      <alignment horizontal="center" vertical="center" wrapText="1"/>
    </xf>
    <xf numFmtId="0" fontId="33" fillId="7" borderId="80" xfId="0" applyFont="1" applyFill="1" applyBorder="1" applyAlignment="1" applyProtection="1">
      <alignment vertical="center" wrapText="1"/>
    </xf>
    <xf numFmtId="164" fontId="18" fillId="7" borderId="58" xfId="0" applyNumberFormat="1" applyFont="1" applyFill="1" applyBorder="1" applyAlignment="1" applyProtection="1">
      <alignment vertical="center" wrapText="1"/>
    </xf>
    <xf numFmtId="164" fontId="18" fillId="7" borderId="29" xfId="0" applyNumberFormat="1" applyFont="1" applyFill="1" applyBorder="1" applyAlignment="1" applyProtection="1">
      <alignment vertical="center" wrapText="1"/>
    </xf>
    <xf numFmtId="164" fontId="18" fillId="7" borderId="27" xfId="0" applyNumberFormat="1" applyFont="1" applyFill="1" applyBorder="1" applyAlignment="1" applyProtection="1">
      <alignment vertical="center" wrapText="1"/>
    </xf>
    <xf numFmtId="168" fontId="33" fillId="7" borderId="28" xfId="0" applyNumberFormat="1" applyFont="1" applyFill="1" applyBorder="1" applyAlignment="1" applyProtection="1">
      <alignment horizontal="center" vertical="center"/>
    </xf>
    <xf numFmtId="49" fontId="18" fillId="8" borderId="9" xfId="0" applyNumberFormat="1" applyFont="1" applyFill="1" applyBorder="1" applyAlignment="1" applyProtection="1">
      <alignment horizontal="center" vertical="center" wrapText="1"/>
    </xf>
    <xf numFmtId="0" fontId="18" fillId="9" borderId="11" xfId="0" applyFont="1" applyFill="1" applyBorder="1" applyAlignment="1" applyProtection="1">
      <alignment vertical="center" wrapText="1"/>
    </xf>
    <xf numFmtId="164" fontId="18" fillId="9" borderId="16" xfId="0" applyNumberFormat="1" applyFont="1" applyFill="1" applyBorder="1" applyAlignment="1" applyProtection="1">
      <alignment vertical="center" wrapText="1"/>
    </xf>
    <xf numFmtId="164" fontId="18" fillId="9" borderId="12" xfId="0" applyNumberFormat="1" applyFont="1" applyFill="1" applyBorder="1" applyAlignment="1" applyProtection="1">
      <alignment vertical="center" wrapText="1"/>
    </xf>
    <xf numFmtId="0" fontId="13" fillId="0" borderId="43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 wrapText="1"/>
    </xf>
    <xf numFmtId="0" fontId="13" fillId="0" borderId="42" xfId="0" applyFont="1" applyBorder="1" applyAlignment="1" applyProtection="1">
      <alignment horizontal="left" vertical="center" wrapText="1" indent="2"/>
    </xf>
    <xf numFmtId="0" fontId="37" fillId="0" borderId="43" xfId="0" applyFont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left" vertical="center" wrapText="1" indent="2"/>
    </xf>
    <xf numFmtId="0" fontId="13" fillId="0" borderId="42" xfId="0" applyFont="1" applyFill="1" applyBorder="1" applyAlignment="1" applyProtection="1">
      <alignment horizontal="left" vertical="center" wrapText="1" indent="2"/>
    </xf>
    <xf numFmtId="49" fontId="25" fillId="0" borderId="41" xfId="0" applyNumberFormat="1" applyFont="1" applyBorder="1" applyAlignment="1" applyProtection="1">
      <alignment horizontal="center" vertical="center" wrapText="1"/>
    </xf>
    <xf numFmtId="0" fontId="25" fillId="0" borderId="43" xfId="0" applyFont="1" applyBorder="1" applyAlignment="1" applyProtection="1">
      <alignment horizontal="center" vertical="center" wrapText="1"/>
    </xf>
    <xf numFmtId="0" fontId="25" fillId="0" borderId="42" xfId="0" applyFont="1" applyBorder="1" applyAlignment="1" applyProtection="1">
      <alignment horizontal="left" vertical="center" wrapText="1" indent="6"/>
    </xf>
    <xf numFmtId="0" fontId="25" fillId="0" borderId="43" xfId="0" applyFont="1" applyBorder="1" applyAlignment="1" applyProtection="1">
      <alignment horizontal="center" vertical="center"/>
    </xf>
    <xf numFmtId="0" fontId="25" fillId="0" borderId="32" xfId="0" applyFont="1" applyBorder="1" applyAlignment="1" applyProtection="1">
      <alignment horizontal="left" vertical="center"/>
    </xf>
    <xf numFmtId="49" fontId="43" fillId="0" borderId="41" xfId="0" applyNumberFormat="1" applyFont="1" applyBorder="1" applyAlignment="1" applyProtection="1">
      <alignment horizontal="center" vertical="center" wrapText="1"/>
    </xf>
    <xf numFmtId="0" fontId="43" fillId="0" borderId="43" xfId="0" applyFont="1" applyBorder="1" applyAlignment="1" applyProtection="1">
      <alignment horizontal="center" vertical="center" wrapText="1"/>
    </xf>
    <xf numFmtId="0" fontId="40" fillId="0" borderId="37" xfId="0" applyFont="1" applyBorder="1" applyAlignment="1" applyProtection="1">
      <alignment horizontal="center" vertical="center" wrapText="1"/>
    </xf>
    <xf numFmtId="0" fontId="44" fillId="0" borderId="42" xfId="0" applyFont="1" applyBorder="1" applyAlignment="1" applyProtection="1">
      <alignment horizontal="right" vertical="center" wrapText="1"/>
    </xf>
    <xf numFmtId="0" fontId="44" fillId="0" borderId="43" xfId="0" applyFont="1" applyBorder="1" applyAlignment="1" applyProtection="1">
      <alignment horizontal="center" vertical="center"/>
    </xf>
    <xf numFmtId="0" fontId="40" fillId="0" borderId="38" xfId="0" applyFont="1" applyBorder="1" applyAlignment="1" applyProtection="1">
      <alignment horizontal="left" vertical="center"/>
    </xf>
    <xf numFmtId="0" fontId="40" fillId="0" borderId="49" xfId="0" applyFont="1" applyBorder="1" applyAlignment="1" applyProtection="1">
      <alignment horizontal="left" vertical="center"/>
    </xf>
    <xf numFmtId="4" fontId="45" fillId="0" borderId="45" xfId="0" applyNumberFormat="1" applyFont="1" applyFill="1" applyBorder="1" applyAlignment="1" applyProtection="1">
      <alignment horizontal="right" vertical="center" wrapText="1"/>
    </xf>
    <xf numFmtId="4" fontId="44" fillId="0" borderId="46" xfId="0" applyNumberFormat="1" applyFont="1" applyFill="1" applyBorder="1" applyAlignment="1" applyProtection="1">
      <alignment vertical="center" wrapText="1"/>
    </xf>
    <xf numFmtId="4" fontId="44" fillId="0" borderId="49" xfId="0" applyNumberFormat="1" applyFont="1" applyFill="1" applyBorder="1" applyAlignment="1" applyProtection="1">
      <alignment vertical="center" wrapText="1"/>
    </xf>
    <xf numFmtId="0" fontId="44" fillId="0" borderId="47" xfId="0" applyFont="1" applyFill="1" applyBorder="1" applyAlignment="1" applyProtection="1">
      <alignment horizontal="right" vertical="center" wrapText="1"/>
    </xf>
    <xf numFmtId="0" fontId="44" fillId="0" borderId="48" xfId="0" applyFont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left" vertical="center" wrapText="1" indent="2"/>
    </xf>
    <xf numFmtId="0" fontId="13" fillId="0" borderId="35" xfId="0" applyFont="1" applyBorder="1" applyAlignment="1" applyProtection="1">
      <alignment horizontal="left" vertical="center" wrapText="1" indent="2"/>
    </xf>
    <xf numFmtId="49" fontId="37" fillId="0" borderId="59" xfId="0" applyNumberFormat="1" applyFont="1" applyBorder="1" applyAlignment="1" applyProtection="1">
      <alignment horizontal="center" vertical="center" wrapText="1"/>
    </xf>
    <xf numFmtId="0" fontId="37" fillId="0" borderId="60" xfId="0" applyFont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7" fillId="0" borderId="65" xfId="0" applyFont="1" applyFill="1" applyBorder="1" applyAlignment="1" applyProtection="1">
      <alignment horizontal="center" vertical="center" wrapText="1"/>
    </xf>
    <xf numFmtId="49" fontId="49" fillId="0" borderId="41" xfId="0" applyNumberFormat="1" applyFont="1" applyBorder="1" applyAlignment="1" applyProtection="1">
      <alignment horizontal="center" vertical="center" wrapText="1"/>
    </xf>
    <xf numFmtId="0" fontId="49" fillId="0" borderId="43" xfId="0" applyFont="1" applyBorder="1" applyAlignment="1" applyProtection="1">
      <alignment horizontal="center" vertical="center" wrapText="1"/>
    </xf>
    <xf numFmtId="49" fontId="49" fillId="0" borderId="59" xfId="0" applyNumberFormat="1" applyFont="1" applyBorder="1" applyAlignment="1" applyProtection="1">
      <alignment horizontal="center" vertical="center" wrapText="1"/>
    </xf>
    <xf numFmtId="0" fontId="49" fillId="0" borderId="60" xfId="0" applyFont="1" applyBorder="1" applyAlignment="1" applyProtection="1">
      <alignment horizontal="center" vertical="center" wrapText="1"/>
    </xf>
    <xf numFmtId="49" fontId="13" fillId="0" borderId="35" xfId="0" applyNumberFormat="1" applyFont="1" applyBorder="1" applyAlignment="1" applyProtection="1">
      <alignment vertical="center" wrapText="1"/>
    </xf>
    <xf numFmtId="49" fontId="39" fillId="0" borderId="41" xfId="0" applyNumberFormat="1" applyFont="1" applyFill="1" applyBorder="1" applyAlignment="1" applyProtection="1">
      <alignment horizontal="center" vertical="center" wrapText="1"/>
    </xf>
    <xf numFmtId="0" fontId="39" fillId="0" borderId="43" xfId="0" applyFont="1" applyBorder="1" applyAlignment="1" applyProtection="1">
      <alignment horizontal="center" vertical="center" wrapText="1"/>
    </xf>
    <xf numFmtId="49" fontId="39" fillId="0" borderId="59" xfId="0" applyNumberFormat="1" applyFont="1" applyFill="1" applyBorder="1" applyAlignment="1" applyProtection="1">
      <alignment horizontal="center" vertical="center" wrapText="1"/>
    </xf>
    <xf numFmtId="0" fontId="39" fillId="0" borderId="60" xfId="0" applyFont="1" applyBorder="1" applyAlignment="1" applyProtection="1">
      <alignment horizontal="center" vertical="center" wrapText="1"/>
    </xf>
    <xf numFmtId="0" fontId="39" fillId="0" borderId="43" xfId="0" applyFont="1" applyFill="1" applyBorder="1" applyAlignment="1" applyProtection="1">
      <alignment horizontal="center" vertical="center" wrapText="1"/>
    </xf>
    <xf numFmtId="49" fontId="13" fillId="0" borderId="77" xfId="0" applyNumberFormat="1" applyFont="1" applyBorder="1" applyAlignment="1" applyProtection="1">
      <alignment horizontal="center" vertical="center" wrapText="1"/>
    </xf>
    <xf numFmtId="49" fontId="27" fillId="0" borderId="70" xfId="0" applyNumberFormat="1" applyFont="1" applyBorder="1" applyAlignment="1" applyProtection="1">
      <alignment horizontal="center" vertical="center" wrapText="1"/>
    </xf>
    <xf numFmtId="0" fontId="13" fillId="0" borderId="72" xfId="0" applyFont="1" applyBorder="1" applyAlignment="1" applyProtection="1">
      <alignment horizontal="center" vertical="center" wrapText="1"/>
    </xf>
    <xf numFmtId="49" fontId="13" fillId="0" borderId="73" xfId="0" applyNumberFormat="1" applyFont="1" applyBorder="1" applyAlignment="1" applyProtection="1">
      <alignment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49" fillId="0" borderId="43" xfId="0" applyFont="1" applyFill="1" applyBorder="1" applyAlignment="1" applyProtection="1">
      <alignment horizontal="center" vertical="center" wrapText="1"/>
    </xf>
    <xf numFmtId="165" fontId="35" fillId="0" borderId="41" xfId="0" applyNumberFormat="1" applyFont="1" applyFill="1" applyBorder="1" applyAlignment="1" applyProtection="1">
      <alignment vertical="center" wrapText="1"/>
    </xf>
    <xf numFmtId="165" fontId="26" fillId="0" borderId="37" xfId="0" applyNumberFormat="1" applyFont="1" applyFill="1" applyBorder="1" applyAlignment="1" applyProtection="1">
      <alignment vertical="center" wrapText="1"/>
    </xf>
    <xf numFmtId="165" fontId="26" fillId="0" borderId="38" xfId="0" applyNumberFormat="1" applyFont="1" applyFill="1" applyBorder="1" applyAlignment="1" applyProtection="1">
      <alignment vertical="center" wrapText="1"/>
    </xf>
    <xf numFmtId="0" fontId="13" fillId="0" borderId="35" xfId="0" applyFont="1" applyFill="1" applyBorder="1" applyAlignment="1" applyProtection="1">
      <alignment horizontal="left" vertical="center" wrapText="1" indent="2"/>
    </xf>
    <xf numFmtId="49" fontId="44" fillId="0" borderId="41" xfId="0" applyNumberFormat="1" applyFont="1" applyFill="1" applyBorder="1" applyAlignment="1" applyProtection="1">
      <alignment horizontal="center" vertical="center" wrapText="1"/>
    </xf>
    <xf numFmtId="0" fontId="44" fillId="0" borderId="43" xfId="0" applyFont="1" applyFill="1" applyBorder="1" applyAlignment="1" applyProtection="1">
      <alignment horizontal="center" vertical="center" wrapText="1"/>
    </xf>
    <xf numFmtId="165" fontId="45" fillId="0" borderId="41" xfId="0" applyNumberFormat="1" applyFont="1" applyFill="1" applyBorder="1" applyAlignment="1" applyProtection="1">
      <alignment vertical="center" wrapText="1"/>
    </xf>
    <xf numFmtId="165" fontId="44" fillId="0" borderId="37" xfId="0" applyNumberFormat="1" applyFont="1" applyFill="1" applyBorder="1" applyAlignment="1" applyProtection="1">
      <alignment vertical="center" wrapText="1"/>
    </xf>
    <xf numFmtId="165" fontId="44" fillId="0" borderId="38" xfId="0" applyNumberFormat="1" applyFont="1" applyFill="1" applyBorder="1" applyAlignment="1" applyProtection="1">
      <alignment vertical="center" wrapText="1"/>
    </xf>
    <xf numFmtId="166" fontId="45" fillId="0" borderId="41" xfId="0" applyNumberFormat="1" applyFont="1" applyFill="1" applyBorder="1" applyAlignment="1" applyProtection="1">
      <alignment vertical="center" wrapText="1"/>
    </xf>
    <xf numFmtId="166" fontId="44" fillId="0" borderId="37" xfId="0" applyNumberFormat="1" applyFont="1" applyFill="1" applyBorder="1" applyAlignment="1" applyProtection="1">
      <alignment vertical="center" wrapText="1"/>
    </xf>
    <xf numFmtId="166" fontId="44" fillId="0" borderId="38" xfId="0" applyNumberFormat="1" applyFont="1" applyFill="1" applyBorder="1" applyAlignment="1" applyProtection="1">
      <alignment vertical="center" wrapText="1"/>
    </xf>
    <xf numFmtId="49" fontId="84" fillId="0" borderId="41" xfId="0" applyNumberFormat="1" applyFont="1" applyFill="1" applyBorder="1" applyAlignment="1" applyProtection="1">
      <alignment horizontal="center" vertical="center" wrapText="1"/>
    </xf>
    <xf numFmtId="0" fontId="84" fillId="0" borderId="43" xfId="0" applyFont="1" applyFill="1" applyBorder="1" applyAlignment="1" applyProtection="1">
      <alignment horizontal="center" vertical="center" wrapText="1"/>
    </xf>
    <xf numFmtId="0" fontId="44" fillId="0" borderId="37" xfId="0" applyFont="1" applyFill="1" applyBorder="1" applyAlignment="1" applyProtection="1">
      <alignment horizontal="center" vertical="center" wrapText="1"/>
    </xf>
    <xf numFmtId="49" fontId="84" fillId="0" borderId="59" xfId="0" applyNumberFormat="1" applyFont="1" applyFill="1" applyBorder="1" applyAlignment="1" applyProtection="1">
      <alignment horizontal="center" vertical="center" wrapText="1"/>
    </xf>
    <xf numFmtId="0" fontId="84" fillId="0" borderId="60" xfId="0" applyFont="1" applyFill="1" applyBorder="1" applyAlignment="1" applyProtection="1">
      <alignment horizontal="center" vertical="center" wrapText="1"/>
    </xf>
    <xf numFmtId="0" fontId="44" fillId="0" borderId="62" xfId="0" applyFont="1" applyFill="1" applyBorder="1" applyAlignment="1" applyProtection="1">
      <alignment horizontal="right" vertical="center" wrapText="1"/>
    </xf>
    <xf numFmtId="0" fontId="44" fillId="0" borderId="60" xfId="0" applyFont="1" applyBorder="1" applyAlignment="1" applyProtection="1">
      <alignment horizontal="center" vertical="center"/>
    </xf>
    <xf numFmtId="0" fontId="40" fillId="0" borderId="63" xfId="0" applyFont="1" applyBorder="1" applyAlignment="1" applyProtection="1">
      <alignment horizontal="left" vertical="center"/>
    </xf>
    <xf numFmtId="0" fontId="13" fillId="0" borderId="105" xfId="0" applyFont="1" applyBorder="1" applyAlignment="1" applyProtection="1">
      <alignment horizontal="left" vertical="center" wrapText="1"/>
    </xf>
    <xf numFmtId="49" fontId="13" fillId="0" borderId="9" xfId="0" applyNumberFormat="1" applyFont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vertical="center" wrapText="1"/>
    </xf>
    <xf numFmtId="0" fontId="27" fillId="9" borderId="31" xfId="0" applyFont="1" applyFill="1" applyBorder="1" applyAlignment="1" applyProtection="1">
      <alignment horizontal="center" vertical="center"/>
    </xf>
    <xf numFmtId="0" fontId="27" fillId="9" borderId="27" xfId="0" applyFont="1" applyFill="1" applyBorder="1" applyAlignment="1" applyProtection="1">
      <alignment horizontal="left" vertical="center"/>
    </xf>
    <xf numFmtId="49" fontId="17" fillId="0" borderId="64" xfId="0" applyNumberFormat="1" applyFont="1" applyFill="1" applyBorder="1" applyAlignment="1" applyProtection="1">
      <alignment horizontal="center" vertical="center" wrapText="1"/>
    </xf>
    <xf numFmtId="49" fontId="13" fillId="0" borderId="69" xfId="0" applyNumberFormat="1" applyFont="1" applyBorder="1" applyAlignment="1" applyProtection="1">
      <alignment horizontal="left" vertical="center" wrapText="1" indent="2"/>
    </xf>
    <xf numFmtId="0" fontId="13" fillId="0" borderId="81" xfId="0" applyFont="1" applyBorder="1" applyAlignment="1" applyProtection="1">
      <alignment horizontal="center" vertical="center"/>
    </xf>
    <xf numFmtId="0" fontId="13" fillId="0" borderId="79" xfId="0" applyFont="1" applyBorder="1" applyAlignment="1" applyProtection="1">
      <alignment horizontal="left" vertical="center"/>
    </xf>
    <xf numFmtId="0" fontId="26" fillId="0" borderId="37" xfId="0" applyFont="1" applyBorder="1" applyAlignment="1" applyProtection="1">
      <alignment horizontal="center" vertical="center" wrapText="1"/>
    </xf>
    <xf numFmtId="49" fontId="13" fillId="0" borderId="35" xfId="0" applyNumberFormat="1" applyFont="1" applyFill="1" applyBorder="1" applyAlignment="1" applyProtection="1">
      <alignment horizontal="left" vertical="center" wrapText="1" indent="2"/>
    </xf>
    <xf numFmtId="49" fontId="13" fillId="0" borderId="42" xfId="0" applyNumberFormat="1" applyFont="1" applyFill="1" applyBorder="1" applyAlignment="1" applyProtection="1">
      <alignment horizontal="left" vertical="center" wrapText="1" indent="2"/>
    </xf>
    <xf numFmtId="0" fontId="17" fillId="0" borderId="65" xfId="0" applyFont="1" applyBorder="1" applyAlignment="1" applyProtection="1">
      <alignment horizontal="center" vertical="center" wrapText="1"/>
    </xf>
    <xf numFmtId="0" fontId="17" fillId="0" borderId="66" xfId="0" applyFont="1" applyBorder="1" applyAlignment="1" applyProtection="1">
      <alignment horizontal="center" vertical="center" wrapText="1"/>
    </xf>
    <xf numFmtId="0" fontId="13" fillId="0" borderId="78" xfId="0" applyFont="1" applyBorder="1" applyAlignment="1" applyProtection="1">
      <alignment horizontal="left" vertical="center" wrapText="1"/>
    </xf>
    <xf numFmtId="49" fontId="29" fillId="0" borderId="82" xfId="0" applyNumberFormat="1" applyFont="1" applyFill="1" applyBorder="1" applyAlignment="1" applyProtection="1">
      <alignment horizontal="center" vertical="center" wrapText="1"/>
    </xf>
    <xf numFmtId="0" fontId="17" fillId="0" borderId="120" xfId="0" applyFont="1" applyFill="1" applyBorder="1" applyAlignment="1" applyProtection="1">
      <alignment horizontal="center" vertical="center" wrapText="1"/>
    </xf>
    <xf numFmtId="0" fontId="17" fillId="0" borderId="121" xfId="0" applyFont="1" applyFill="1" applyBorder="1" applyAlignment="1" applyProtection="1">
      <alignment horizontal="center" vertical="center" wrapText="1"/>
    </xf>
    <xf numFmtId="0" fontId="17" fillId="0" borderId="122" xfId="0" applyFont="1" applyFill="1" applyBorder="1" applyAlignment="1" applyProtection="1">
      <alignment vertical="center" wrapText="1"/>
    </xf>
    <xf numFmtId="0" fontId="17" fillId="0" borderId="120" xfId="0" applyFont="1" applyBorder="1" applyAlignment="1" applyProtection="1">
      <alignment horizontal="center" vertical="center"/>
    </xf>
    <xf numFmtId="164" fontId="13" fillId="0" borderId="136" xfId="0" applyNumberFormat="1" applyFont="1" applyFill="1" applyBorder="1" applyAlignment="1" applyProtection="1">
      <alignment vertical="center" wrapText="1"/>
    </xf>
    <xf numFmtId="164" fontId="20" fillId="10" borderId="28" xfId="0" applyNumberFormat="1" applyFont="1" applyFill="1" applyBorder="1" applyAlignment="1" applyProtection="1">
      <alignment vertical="center" wrapText="1"/>
    </xf>
    <xf numFmtId="49" fontId="29" fillId="0" borderId="148" xfId="0" applyNumberFormat="1" applyFont="1" applyFill="1" applyBorder="1" applyAlignment="1" applyProtection="1">
      <alignment horizontal="center" vertical="center" wrapText="1"/>
    </xf>
    <xf numFmtId="0" fontId="17" fillId="0" borderId="87" xfId="0" applyFont="1" applyFill="1" applyBorder="1" applyAlignment="1" applyProtection="1">
      <alignment horizontal="center" vertical="center" wrapText="1"/>
    </xf>
    <xf numFmtId="0" fontId="17" fillId="0" borderId="88" xfId="0" applyFont="1" applyFill="1" applyBorder="1" applyAlignment="1" applyProtection="1">
      <alignment horizontal="center" vertical="center" wrapText="1"/>
    </xf>
    <xf numFmtId="0" fontId="13" fillId="0" borderId="149" xfId="0" applyFont="1" applyFill="1" applyBorder="1" applyAlignment="1" applyProtection="1">
      <alignment vertical="center" wrapText="1"/>
    </xf>
    <xf numFmtId="0" fontId="17" fillId="0" borderId="87" xfId="0" applyFont="1" applyBorder="1" applyAlignment="1" applyProtection="1">
      <alignment horizontal="center" vertical="center"/>
    </xf>
    <xf numFmtId="0" fontId="17" fillId="0" borderId="150" xfId="0" applyFont="1" applyBorder="1" applyAlignment="1" applyProtection="1">
      <alignment horizontal="left" vertical="center"/>
    </xf>
    <xf numFmtId="164" fontId="13" fillId="0" borderId="150" xfId="0" applyNumberFormat="1" applyFont="1" applyFill="1" applyBorder="1" applyAlignment="1" applyProtection="1">
      <alignment vertical="center" wrapText="1"/>
    </xf>
    <xf numFmtId="49" fontId="29" fillId="0" borderId="19" xfId="0" applyNumberFormat="1" applyFont="1" applyFill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164" fontId="13" fillId="0" borderId="26" xfId="0" applyNumberFormat="1" applyFont="1" applyFill="1" applyBorder="1" applyAlignment="1" applyProtection="1">
      <alignment vertical="center" wrapText="1"/>
    </xf>
    <xf numFmtId="168" fontId="27" fillId="0" borderId="25" xfId="0" applyNumberFormat="1" applyFont="1" applyFill="1" applyBorder="1" applyAlignment="1" applyProtection="1">
      <alignment horizontal="center" vertical="center"/>
    </xf>
    <xf numFmtId="168" fontId="27" fillId="0" borderId="21" xfId="0" applyNumberFormat="1" applyFont="1" applyFill="1" applyBorder="1" applyAlignment="1" applyProtection="1">
      <alignment horizontal="center" vertical="center"/>
    </xf>
    <xf numFmtId="168" fontId="27" fillId="0" borderId="23" xfId="0" applyNumberFormat="1" applyFont="1" applyFill="1" applyBorder="1" applyAlignment="1" applyProtection="1">
      <alignment horizontal="center" vertical="center"/>
    </xf>
    <xf numFmtId="0" fontId="18" fillId="9" borderId="20" xfId="0" applyFont="1" applyFill="1" applyBorder="1" applyAlignment="1" applyProtection="1">
      <alignment horizontal="center" vertical="center" wrapText="1"/>
    </xf>
    <xf numFmtId="0" fontId="17" fillId="9" borderId="21" xfId="0" applyFont="1" applyFill="1" applyBorder="1" applyAlignment="1" applyProtection="1">
      <alignment horizontal="center" vertical="center" wrapText="1"/>
    </xf>
    <xf numFmtId="0" fontId="18" fillId="9" borderId="24" xfId="0" applyFont="1" applyFill="1" applyBorder="1" applyAlignment="1" applyProtection="1">
      <alignment vertical="center" wrapText="1"/>
    </xf>
    <xf numFmtId="0" fontId="20" fillId="9" borderId="20" xfId="0" applyFont="1" applyFill="1" applyBorder="1" applyAlignment="1" applyProtection="1">
      <alignment horizontal="center" vertical="center"/>
    </xf>
    <xf numFmtId="0" fontId="20" fillId="9" borderId="26" xfId="0" applyFont="1" applyFill="1" applyBorder="1" applyAlignment="1" applyProtection="1">
      <alignment horizontal="left" vertical="center"/>
    </xf>
    <xf numFmtId="0" fontId="13" fillId="0" borderId="65" xfId="0" applyFont="1" applyBorder="1" applyAlignment="1" applyProtection="1">
      <alignment horizontal="center" vertical="center" wrapText="1"/>
    </xf>
    <xf numFmtId="0" fontId="13" fillId="0" borderId="68" xfId="0" applyFont="1" applyBorder="1" applyAlignment="1" applyProtection="1">
      <alignment horizontal="left" vertical="center" wrapText="1"/>
    </xf>
    <xf numFmtId="0" fontId="33" fillId="7" borderId="29" xfId="0" applyFont="1" applyFill="1" applyBorder="1" applyAlignment="1" applyProtection="1">
      <alignment horizontal="centerContinuous" vertical="center" wrapText="1"/>
    </xf>
    <xf numFmtId="0" fontId="33" fillId="7" borderId="29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31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Continuous" vertical="center"/>
    </xf>
    <xf numFmtId="0" fontId="11" fillId="0" borderId="0" xfId="0" applyFont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7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57" fillId="0" borderId="0" xfId="0" applyFont="1" applyFill="1" applyAlignment="1" applyProtection="1">
      <alignment horizontal="center" vertical="center"/>
    </xf>
    <xf numFmtId="0" fontId="58" fillId="0" borderId="0" xfId="0" applyFont="1" applyFill="1" applyAlignment="1" applyProtection="1">
      <alignment horizontal="center" vertical="center"/>
    </xf>
    <xf numFmtId="0" fontId="58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8" fillId="0" borderId="37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8" fillId="0" borderId="37" xfId="0" applyFont="1" applyBorder="1" applyAlignment="1">
      <alignment vertical="center"/>
    </xf>
    <xf numFmtId="171" fontId="26" fillId="35" borderId="124" xfId="0" applyNumberFormat="1" applyFont="1" applyFill="1" applyBorder="1" applyAlignment="1" applyProtection="1">
      <alignment vertical="center" wrapText="1"/>
      <protection locked="0"/>
    </xf>
    <xf numFmtId="171" fontId="26" fillId="35" borderId="144" xfId="0" applyNumberFormat="1" applyFont="1" applyFill="1" applyBorder="1" applyAlignment="1" applyProtection="1">
      <alignment vertical="center" wrapText="1"/>
      <protection locked="0"/>
    </xf>
    <xf numFmtId="170" fontId="26" fillId="35" borderId="125" xfId="0" applyNumberFormat="1" applyFont="1" applyFill="1" applyBorder="1" applyAlignment="1" applyProtection="1">
      <alignment vertical="center" wrapText="1"/>
      <protection locked="0"/>
    </xf>
    <xf numFmtId="170" fontId="26" fillId="35" borderId="135" xfId="0" applyNumberFormat="1" applyFont="1" applyFill="1" applyBorder="1" applyAlignment="1" applyProtection="1">
      <alignment vertical="center" wrapText="1"/>
      <protection locked="0"/>
    </xf>
    <xf numFmtId="169" fontId="13" fillId="35" borderId="126" xfId="0" applyNumberFormat="1" applyFont="1" applyFill="1" applyBorder="1" applyAlignment="1" applyProtection="1">
      <alignment vertical="center" wrapText="1"/>
      <protection locked="0"/>
    </xf>
    <xf numFmtId="169" fontId="13" fillId="35" borderId="140" xfId="0" applyNumberFormat="1" applyFont="1" applyFill="1" applyBorder="1" applyAlignment="1" applyProtection="1">
      <alignment vertical="center" wrapText="1"/>
      <protection locked="0"/>
    </xf>
    <xf numFmtId="169" fontId="13" fillId="35" borderId="143" xfId="0" applyNumberFormat="1" applyFont="1" applyFill="1" applyBorder="1" applyAlignment="1" applyProtection="1">
      <alignment vertical="center" wrapText="1"/>
      <protection locked="0"/>
    </xf>
    <xf numFmtId="169" fontId="13" fillId="35" borderId="142" xfId="0" applyNumberFormat="1" applyFont="1" applyFill="1" applyBorder="1" applyAlignment="1" applyProtection="1">
      <alignment vertical="center" wrapText="1"/>
      <protection locked="0"/>
    </xf>
    <xf numFmtId="169" fontId="13" fillId="35" borderId="131" xfId="0" applyNumberFormat="1" applyFont="1" applyFill="1" applyBorder="1" applyAlignment="1" applyProtection="1">
      <alignment vertical="center" wrapText="1"/>
      <protection locked="0"/>
    </xf>
    <xf numFmtId="169" fontId="13" fillId="35" borderId="147" xfId="0" applyNumberFormat="1" applyFont="1" applyFill="1" applyBorder="1" applyAlignment="1" applyProtection="1">
      <alignment vertical="center" wrapText="1"/>
      <protection locked="0"/>
    </xf>
    <xf numFmtId="169" fontId="13" fillId="35" borderId="123" xfId="0" applyNumberFormat="1" applyFont="1" applyFill="1" applyBorder="1" applyAlignment="1" applyProtection="1">
      <alignment vertical="center" wrapText="1"/>
      <protection locked="0"/>
    </xf>
    <xf numFmtId="169" fontId="13" fillId="35" borderId="134" xfId="0" applyNumberFormat="1" applyFont="1" applyFill="1" applyBorder="1" applyAlignment="1" applyProtection="1">
      <alignment vertical="center" wrapText="1"/>
      <protection locked="0"/>
    </xf>
    <xf numFmtId="169" fontId="13" fillId="35" borderId="128" xfId="0" applyNumberFormat="1" applyFont="1" applyFill="1" applyBorder="1" applyAlignment="1" applyProtection="1">
      <alignment vertical="center" wrapText="1"/>
      <protection locked="0"/>
    </xf>
    <xf numFmtId="169" fontId="13" fillId="35" borderId="146" xfId="0" applyNumberFormat="1" applyFont="1" applyFill="1" applyBorder="1" applyAlignment="1" applyProtection="1">
      <alignment vertical="center" wrapText="1"/>
      <protection locked="0"/>
    </xf>
    <xf numFmtId="169" fontId="13" fillId="35" borderId="141" xfId="0" applyNumberFormat="1" applyFont="1" applyFill="1" applyBorder="1" applyAlignment="1" applyProtection="1">
      <alignment vertical="center" wrapText="1"/>
      <protection locked="0"/>
    </xf>
    <xf numFmtId="165" fontId="17" fillId="0" borderId="37" xfId="0" applyNumberFormat="1" applyFont="1" applyFill="1" applyBorder="1" applyAlignment="1" applyProtection="1">
      <alignment vertical="center" wrapText="1"/>
    </xf>
    <xf numFmtId="165" fontId="17" fillId="0" borderId="42" xfId="0" applyNumberFormat="1" applyFont="1" applyFill="1" applyBorder="1" applyAlignment="1" applyProtection="1">
      <alignment vertical="center" wrapText="1"/>
    </xf>
    <xf numFmtId="167" fontId="20" fillId="0" borderId="14" xfId="0" applyNumberFormat="1" applyFont="1" applyFill="1" applyBorder="1" applyAlignment="1">
      <alignment vertical="center" wrapText="1"/>
    </xf>
    <xf numFmtId="167" fontId="17" fillId="0" borderId="35" xfId="0" applyNumberFormat="1" applyFont="1" applyFill="1" applyBorder="1" applyAlignment="1">
      <alignment vertical="center" wrapText="1"/>
    </xf>
    <xf numFmtId="164" fontId="20" fillId="0" borderId="106" xfId="0" applyNumberFormat="1" applyFont="1" applyFill="1" applyBorder="1" applyAlignment="1" applyProtection="1">
      <alignment vertical="center" wrapText="1"/>
    </xf>
    <xf numFmtId="164" fontId="20" fillId="0" borderId="39" xfId="0" applyNumberFormat="1" applyFont="1" applyFill="1" applyBorder="1" applyAlignment="1" applyProtection="1">
      <alignment vertical="center" wrapText="1"/>
    </xf>
    <xf numFmtId="164" fontId="17" fillId="0" borderId="47" xfId="0" applyNumberFormat="1" applyFont="1" applyFill="1" applyBorder="1" applyAlignment="1" applyProtection="1">
      <alignment vertical="center" wrapText="1"/>
    </xf>
    <xf numFmtId="164" fontId="17" fillId="0" borderId="42" xfId="0" applyNumberFormat="1" applyFont="1" applyFill="1" applyBorder="1" applyAlignment="1" applyProtection="1">
      <alignment vertical="center" wrapText="1"/>
    </xf>
    <xf numFmtId="165" fontId="20" fillId="0" borderId="106" xfId="0" applyNumberFormat="1" applyFont="1" applyFill="1" applyBorder="1" applyAlignment="1" applyProtection="1">
      <alignment vertical="center" wrapText="1"/>
    </xf>
    <xf numFmtId="165" fontId="17" fillId="0" borderId="47" xfId="0" applyNumberFormat="1" applyFont="1" applyFill="1" applyBorder="1" applyAlignment="1" applyProtection="1">
      <alignment vertical="center" wrapText="1"/>
    </xf>
    <xf numFmtId="167" fontId="20" fillId="0" borderId="14" xfId="0" applyNumberFormat="1" applyFont="1" applyFill="1" applyBorder="1" applyAlignment="1" applyProtection="1">
      <alignment vertical="center" wrapText="1"/>
    </xf>
    <xf numFmtId="164" fontId="30" fillId="6" borderId="11" xfId="0" applyNumberFormat="1" applyFont="1" applyFill="1" applyBorder="1" applyAlignment="1" applyProtection="1">
      <alignment vertical="center" wrapText="1"/>
    </xf>
    <xf numFmtId="167" fontId="17" fillId="0" borderId="37" xfId="0" applyNumberFormat="1" applyFont="1" applyFill="1" applyBorder="1" applyAlignment="1" applyProtection="1">
      <alignment vertical="center" wrapText="1"/>
    </xf>
    <xf numFmtId="164" fontId="30" fillId="6" borderId="17" xfId="0" applyNumberFormat="1" applyFont="1" applyFill="1" applyBorder="1" applyAlignment="1" applyProtection="1">
      <alignment vertical="center" wrapText="1"/>
    </xf>
    <xf numFmtId="167" fontId="17" fillId="0" borderId="44" xfId="0" applyNumberFormat="1" applyFont="1" applyFill="1" applyBorder="1" applyAlignment="1" applyProtection="1">
      <alignment vertical="center" wrapText="1"/>
    </xf>
    <xf numFmtId="167" fontId="17" fillId="0" borderId="15" xfId="0" applyNumberFormat="1" applyFont="1" applyFill="1" applyBorder="1" applyAlignment="1" applyProtection="1">
      <alignment vertical="center" wrapText="1"/>
    </xf>
    <xf numFmtId="0" fontId="8" fillId="37" borderId="37" xfId="0" applyFont="1" applyFill="1" applyBorder="1" applyAlignment="1">
      <alignment vertical="center" wrapText="1"/>
    </xf>
    <xf numFmtId="0" fontId="8" fillId="38" borderId="37" xfId="0" applyFont="1" applyFill="1" applyBorder="1" applyAlignment="1">
      <alignment vertical="center" wrapText="1"/>
    </xf>
    <xf numFmtId="0" fontId="18" fillId="39" borderId="37" xfId="0" applyFont="1" applyFill="1" applyBorder="1" applyAlignment="1">
      <alignment vertical="center" wrapText="1"/>
    </xf>
    <xf numFmtId="0" fontId="18" fillId="40" borderId="37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center" vertical="center"/>
    </xf>
    <xf numFmtId="49" fontId="21" fillId="3" borderId="22" xfId="0" applyNumberFormat="1" applyFont="1" applyFill="1" applyBorder="1" applyAlignment="1">
      <alignment horizontal="center" vertical="center"/>
    </xf>
    <xf numFmtId="164" fontId="53" fillId="9" borderId="102" xfId="46" applyNumberFormat="1" applyFont="1" applyFill="1" applyBorder="1" applyAlignment="1" applyProtection="1">
      <alignment vertical="center" wrapText="1"/>
    </xf>
    <xf numFmtId="164" fontId="50" fillId="9" borderId="35" xfId="46" applyNumberFormat="1" applyFont="1" applyFill="1" applyBorder="1" applyAlignment="1" applyProtection="1">
      <alignment vertical="center" wrapText="1"/>
    </xf>
    <xf numFmtId="164" fontId="53" fillId="10" borderId="102" xfId="46" applyNumberFormat="1" applyFont="1" applyFill="1" applyBorder="1" applyAlignment="1" applyProtection="1">
      <alignment vertical="center" wrapText="1"/>
    </xf>
    <xf numFmtId="164" fontId="50" fillId="0" borderId="35" xfId="46" applyNumberFormat="1" applyFont="1" applyFill="1" applyBorder="1" applyAlignment="1" applyProtection="1">
      <alignment vertical="center" wrapText="1"/>
    </xf>
    <xf numFmtId="164" fontId="50" fillId="0" borderId="42" xfId="46" applyNumberFormat="1" applyFont="1" applyFill="1" applyBorder="1" applyAlignment="1" applyProtection="1">
      <alignment vertical="center" wrapText="1"/>
    </xf>
    <xf numFmtId="164" fontId="50" fillId="0" borderId="47" xfId="46" applyNumberFormat="1" applyFont="1" applyFill="1" applyBorder="1" applyAlignment="1" applyProtection="1">
      <alignment vertical="center" wrapText="1"/>
    </xf>
    <xf numFmtId="164" fontId="53" fillId="10" borderId="80" xfId="46" applyNumberFormat="1" applyFont="1" applyFill="1" applyBorder="1" applyAlignment="1" applyProtection="1">
      <alignment vertical="center" wrapText="1"/>
    </xf>
    <xf numFmtId="164" fontId="50" fillId="0" borderId="107" xfId="46" applyNumberFormat="1" applyFont="1" applyFill="1" applyBorder="1" applyAlignment="1" applyProtection="1">
      <alignment vertical="center" wrapText="1"/>
    </xf>
    <xf numFmtId="0" fontId="18" fillId="3" borderId="6" xfId="46" applyFont="1" applyFill="1" applyBorder="1" applyAlignment="1" applyProtection="1">
      <alignment horizontal="centerContinuous" vertical="center"/>
      <protection locked="0"/>
    </xf>
    <xf numFmtId="0" fontId="20" fillId="3" borderId="12" xfId="46" applyFont="1" applyFill="1" applyBorder="1" applyAlignment="1" applyProtection="1">
      <alignment horizontal="center" vertical="center"/>
      <protection locked="0"/>
    </xf>
    <xf numFmtId="0" fontId="83" fillId="3" borderId="12" xfId="46" applyFont="1" applyFill="1" applyBorder="1" applyAlignment="1" applyProtection="1">
      <alignment horizontal="center" vertical="center"/>
      <protection locked="0"/>
    </xf>
    <xf numFmtId="9" fontId="83" fillId="3" borderId="23" xfId="46" applyNumberFormat="1" applyFont="1" applyFill="1" applyBorder="1" applyAlignment="1" applyProtection="1">
      <alignment horizontal="center" vertical="center"/>
      <protection locked="0"/>
    </xf>
    <xf numFmtId="164" fontId="27" fillId="9" borderId="9" xfId="46" applyNumberFormat="1" applyFont="1" applyFill="1" applyBorder="1" applyAlignment="1" applyProtection="1">
      <alignment horizontal="center" vertical="center"/>
      <protection locked="0"/>
    </xf>
    <xf numFmtId="164" fontId="27" fillId="9" borderId="12" xfId="46" applyNumberFormat="1" applyFont="1" applyFill="1" applyBorder="1" applyAlignment="1" applyProtection="1">
      <alignment horizontal="center" vertical="center"/>
      <protection locked="0"/>
    </xf>
    <xf numFmtId="0" fontId="3" fillId="0" borderId="58" xfId="46" applyFont="1" applyBorder="1" applyAlignment="1" applyProtection="1">
      <alignment vertical="center"/>
      <protection locked="0"/>
    </xf>
    <xf numFmtId="0" fontId="3" fillId="0" borderId="27" xfId="46" applyFont="1" applyBorder="1" applyAlignment="1" applyProtection="1">
      <alignment vertical="center"/>
      <protection locked="0"/>
    </xf>
    <xf numFmtId="164" fontId="13" fillId="9" borderId="34" xfId="46" applyNumberFormat="1" applyFont="1" applyFill="1" applyBorder="1" applyAlignment="1" applyProtection="1">
      <alignment horizontal="center" vertical="center"/>
      <protection locked="0"/>
    </xf>
    <xf numFmtId="164" fontId="13" fillId="9" borderId="15" xfId="46" applyNumberFormat="1" applyFont="1" applyFill="1" applyBorder="1" applyAlignment="1" applyProtection="1">
      <alignment horizontal="center" vertical="center"/>
      <protection locked="0"/>
    </xf>
    <xf numFmtId="164" fontId="27" fillId="10" borderId="2" xfId="46" applyNumberFormat="1" applyFont="1" applyFill="1" applyBorder="1" applyAlignment="1" applyProtection="1">
      <alignment horizontal="center" vertical="center"/>
      <protection locked="0"/>
    </xf>
    <xf numFmtId="164" fontId="27" fillId="10" borderId="6" xfId="46" applyNumberFormat="1" applyFont="1" applyFill="1" applyBorder="1" applyAlignment="1" applyProtection="1">
      <alignment horizontal="center" vertical="center"/>
      <protection locked="0"/>
    </xf>
    <xf numFmtId="0" fontId="3" fillId="0" borderId="55" xfId="46" applyFont="1" applyBorder="1" applyAlignment="1" applyProtection="1">
      <alignment vertical="center"/>
      <protection locked="0"/>
    </xf>
    <xf numFmtId="0" fontId="3" fillId="0" borderId="54" xfId="46" applyFont="1" applyBorder="1" applyAlignment="1" applyProtection="1">
      <alignment vertical="center"/>
      <protection locked="0"/>
    </xf>
    <xf numFmtId="164" fontId="13" fillId="0" borderId="34" xfId="46" applyNumberFormat="1" applyFont="1" applyFill="1" applyBorder="1" applyAlignment="1" applyProtection="1">
      <alignment horizontal="center" vertical="center"/>
      <protection locked="0"/>
    </xf>
    <xf numFmtId="164" fontId="13" fillId="0" borderId="15" xfId="46" applyNumberFormat="1" applyFont="1" applyFill="1" applyBorder="1" applyAlignment="1" applyProtection="1">
      <alignment horizontal="center" vertical="center"/>
      <protection locked="0"/>
    </xf>
    <xf numFmtId="164" fontId="13" fillId="0" borderId="41" xfId="46" applyNumberFormat="1" applyFont="1" applyFill="1" applyBorder="1" applyAlignment="1" applyProtection="1">
      <alignment horizontal="center" vertical="center"/>
      <protection locked="0"/>
    </xf>
    <xf numFmtId="164" fontId="13" fillId="0" borderId="44" xfId="46" applyNumberFormat="1" applyFont="1" applyFill="1" applyBorder="1" applyAlignment="1" applyProtection="1">
      <alignment horizontal="center" vertical="center"/>
      <protection locked="0"/>
    </xf>
    <xf numFmtId="164" fontId="13" fillId="0" borderId="45" xfId="46" applyNumberFormat="1" applyFont="1" applyFill="1" applyBorder="1" applyAlignment="1" applyProtection="1">
      <alignment horizontal="center" vertical="center"/>
      <protection locked="0"/>
    </xf>
    <xf numFmtId="164" fontId="13" fillId="0" borderId="103" xfId="46" applyNumberFormat="1" applyFont="1" applyFill="1" applyBorder="1" applyAlignment="1" applyProtection="1">
      <alignment horizontal="center" vertical="center"/>
      <protection locked="0"/>
    </xf>
    <xf numFmtId="164" fontId="27" fillId="10" borderId="58" xfId="46" applyNumberFormat="1" applyFont="1" applyFill="1" applyBorder="1" applyAlignment="1" applyProtection="1">
      <alignment horizontal="center" vertical="center"/>
      <protection locked="0"/>
    </xf>
    <xf numFmtId="164" fontId="27" fillId="10" borderId="85" xfId="46" applyNumberFormat="1" applyFont="1" applyFill="1" applyBorder="1" applyAlignment="1" applyProtection="1">
      <alignment horizontal="center" vertical="center"/>
      <protection locked="0"/>
    </xf>
    <xf numFmtId="164" fontId="13" fillId="0" borderId="50" xfId="46" applyNumberFormat="1" applyFont="1" applyFill="1" applyBorder="1" applyAlignment="1" applyProtection="1">
      <alignment horizontal="center" vertical="center"/>
      <protection locked="0"/>
    </xf>
    <xf numFmtId="164" fontId="13" fillId="0" borderId="117" xfId="46" applyNumberFormat="1" applyFont="1" applyFill="1" applyBorder="1" applyAlignment="1" applyProtection="1">
      <alignment horizontal="center" vertical="center"/>
      <protection locked="0"/>
    </xf>
    <xf numFmtId="168" fontId="42" fillId="0" borderId="41" xfId="0" applyNumberFormat="1" applyFont="1" applyFill="1" applyBorder="1" applyAlignment="1" applyProtection="1">
      <alignment horizontal="center" vertical="center"/>
      <protection locked="0"/>
    </xf>
    <xf numFmtId="168" fontId="42" fillId="0" borderId="59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9" fillId="39" borderId="37" xfId="0" applyFont="1" applyFill="1" applyBorder="1" applyAlignment="1">
      <alignment horizontal="right" vertical="center"/>
    </xf>
    <xf numFmtId="0" fontId="19" fillId="41" borderId="37" xfId="0" applyFont="1" applyFill="1" applyBorder="1" applyAlignment="1">
      <alignment horizontal="right" vertical="center"/>
    </xf>
    <xf numFmtId="0" fontId="18" fillId="41" borderId="37" xfId="0" applyFont="1" applyFill="1" applyBorder="1" applyAlignment="1">
      <alignment vertical="center" wrapText="1"/>
    </xf>
    <xf numFmtId="0" fontId="13" fillId="0" borderId="72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vertical="center" wrapText="1"/>
    </xf>
    <xf numFmtId="3" fontId="24" fillId="0" borderId="15" xfId="0" applyNumberFormat="1" applyFont="1" applyFill="1" applyBorder="1" applyAlignment="1" applyProtection="1">
      <alignment horizontal="center" vertical="center"/>
    </xf>
    <xf numFmtId="167" fontId="17" fillId="0" borderId="16" xfId="0" applyNumberFormat="1" applyFont="1" applyFill="1" applyBorder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167" fontId="17" fillId="0" borderId="12" xfId="0" applyNumberFormat="1" applyFont="1" applyFill="1" applyBorder="1" applyAlignment="1">
      <alignment vertical="center"/>
    </xf>
    <xf numFmtId="0" fontId="17" fillId="0" borderId="40" xfId="0" applyFont="1" applyBorder="1" applyAlignment="1">
      <alignment vertical="center" wrapText="1"/>
    </xf>
    <xf numFmtId="3" fontId="24" fillId="0" borderId="9" xfId="0" applyNumberFormat="1" applyFont="1" applyFill="1" applyBorder="1" applyAlignment="1" applyProtection="1">
      <alignment horizontal="center" vertical="center"/>
    </xf>
    <xf numFmtId="3" fontId="24" fillId="0" borderId="0" xfId="0" applyNumberFormat="1" applyFont="1" applyFill="1" applyBorder="1" applyAlignment="1" applyProtection="1">
      <alignment horizontal="center" vertical="center"/>
    </xf>
    <xf numFmtId="3" fontId="24" fillId="0" borderId="12" xfId="0" applyNumberFormat="1" applyFont="1" applyFill="1" applyBorder="1" applyAlignment="1" applyProtection="1">
      <alignment horizontal="center" vertical="center"/>
    </xf>
    <xf numFmtId="3" fontId="24" fillId="0" borderId="16" xfId="0" applyNumberFormat="1" applyFont="1" applyFill="1" applyBorder="1" applyAlignment="1" applyProtection="1">
      <alignment horizontal="center" vertical="center"/>
    </xf>
    <xf numFmtId="3" fontId="24" fillId="0" borderId="11" xfId="0" applyNumberFormat="1" applyFont="1" applyFill="1" applyBorder="1" applyAlignment="1" applyProtection="1">
      <alignment horizontal="center" vertical="center"/>
    </xf>
    <xf numFmtId="3" fontId="24" fillId="0" borderId="17" xfId="0" applyNumberFormat="1" applyFont="1" applyFill="1" applyBorder="1" applyAlignment="1" applyProtection="1">
      <alignment horizontal="center" vertical="center"/>
    </xf>
    <xf numFmtId="167" fontId="17" fillId="0" borderId="42" xfId="0" applyNumberFormat="1" applyFont="1" applyFill="1" applyBorder="1" applyAlignment="1">
      <alignment vertical="center" wrapText="1"/>
    </xf>
    <xf numFmtId="167" fontId="20" fillId="0" borderId="39" xfId="0" applyNumberFormat="1" applyFont="1" applyFill="1" applyBorder="1" applyAlignment="1">
      <alignment vertical="center" wrapText="1"/>
    </xf>
    <xf numFmtId="167" fontId="17" fillId="0" borderId="44" xfId="0" applyNumberFormat="1" applyFont="1" applyFill="1" applyBorder="1" applyAlignment="1">
      <alignment vertical="center" wrapText="1"/>
    </xf>
    <xf numFmtId="0" fontId="17" fillId="0" borderId="90" xfId="0" applyFont="1" applyBorder="1" applyAlignment="1" applyProtection="1">
      <alignment horizontal="left" vertical="center"/>
    </xf>
    <xf numFmtId="3" fontId="24" fillId="0" borderId="51" xfId="0" applyNumberFormat="1" applyFont="1" applyFill="1" applyBorder="1" applyAlignment="1" applyProtection="1">
      <alignment horizontal="center" vertical="center"/>
    </xf>
    <xf numFmtId="3" fontId="24" fillId="0" borderId="90" xfId="0" applyNumberFormat="1" applyFont="1" applyFill="1" applyBorder="1" applyAlignment="1" applyProtection="1">
      <alignment horizontal="center" vertical="center"/>
    </xf>
    <xf numFmtId="167" fontId="20" fillId="0" borderId="41" xfId="0" applyNumberFormat="1" applyFont="1" applyFill="1" applyBorder="1" applyAlignment="1" applyProtection="1">
      <alignment vertical="center" wrapText="1"/>
    </xf>
    <xf numFmtId="0" fontId="85" fillId="2" borderId="13" xfId="69" applyFont="1" applyFill="1" applyBorder="1" applyAlignment="1" applyProtection="1">
      <alignment horizontal="center"/>
      <protection locked="0"/>
    </xf>
    <xf numFmtId="0" fontId="8" fillId="0" borderId="4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8" fillId="39" borderId="46" xfId="0" applyFont="1" applyFill="1" applyBorder="1" applyAlignment="1">
      <alignment horizontal="center" vertical="center" wrapText="1"/>
    </xf>
    <xf numFmtId="0" fontId="18" fillId="39" borderId="33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85" fillId="2" borderId="13" xfId="69" applyFont="1" applyFill="1" applyBorder="1" applyAlignment="1" applyProtection="1">
      <alignment horizontal="center"/>
      <protection locked="0"/>
    </xf>
    <xf numFmtId="0" fontId="44" fillId="0" borderId="0" xfId="69" applyFont="1" applyAlignment="1">
      <alignment horizontal="center" vertical="top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6" fillId="0" borderId="0" xfId="1" applyFont="1" applyBorder="1" applyAlignment="1">
      <alignment horizontal="right" vertical="top" wrapText="1"/>
    </xf>
    <xf numFmtId="0" fontId="33" fillId="0" borderId="0" xfId="0" applyNumberFormat="1" applyFont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</cellXfs>
  <cellStyles count="7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Звичайний_Додаток № 8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69"/>
    <cellStyle name="Обычный 2" xfId="46"/>
    <cellStyle name="Обычный 2 2" xfId="47"/>
    <cellStyle name="Обычный 2 3" xfId="48"/>
    <cellStyle name="Обычный 2 4" xfId="49"/>
    <cellStyle name="Обычный 2 5" xfId="70"/>
    <cellStyle name="Обычный 3" xfId="50"/>
    <cellStyle name="Обычный 3 12" xfId="51"/>
    <cellStyle name="Обычный 3 2" xfId="52"/>
    <cellStyle name="Обычный 3 3" xfId="53"/>
    <cellStyle name="Обычный 3 5" xfId="54"/>
    <cellStyle name="Обычный 3 9" xfId="55"/>
    <cellStyle name="Обычный 4" xfId="56"/>
    <cellStyle name="Обычный 5" xfId="57"/>
    <cellStyle name="Обычный 6" xfId="58"/>
    <cellStyle name="Обычный 7" xfId="59"/>
    <cellStyle name="Обычный 8" xfId="60"/>
    <cellStyle name="Обычный 9" xfId="61"/>
    <cellStyle name="Обычный_Додаток 3" xfId="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Хороший 2" xfId="68"/>
  </cellStyles>
  <dxfs count="11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99"/>
      <color rgb="FF66FF99"/>
      <color rgb="FFFFFF99"/>
      <color rgb="FF0000FF"/>
      <color rgb="FF99FF66"/>
      <color rgb="FFFFCCFF"/>
      <color rgb="FFFFFFCC"/>
      <color rgb="FFFFFF66"/>
      <color rgb="FFA2E8A2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10"/>
  <sheetViews>
    <sheetView topLeftCell="A4" workbookViewId="0">
      <selection activeCell="F18" sqref="F18"/>
    </sheetView>
  </sheetViews>
  <sheetFormatPr defaultColWidth="9.109375" defaultRowHeight="13.8"/>
  <cols>
    <col min="1" max="1" width="2.109375" style="5" customWidth="1"/>
    <col min="2" max="2" width="4.109375" style="5" customWidth="1"/>
    <col min="3" max="3" width="36.33203125" style="5" customWidth="1"/>
    <col min="4" max="4" width="39.5546875" style="5" customWidth="1"/>
    <col min="5" max="5" width="26.109375" style="5" customWidth="1"/>
    <col min="6" max="6" width="74.6640625" style="5" customWidth="1"/>
    <col min="7" max="7" width="12.5546875" style="5" customWidth="1"/>
    <col min="8" max="8" width="21" style="5" customWidth="1"/>
    <col min="9" max="9" width="16.6640625" style="5" customWidth="1"/>
    <col min="10" max="10" width="17.33203125" style="5" customWidth="1"/>
    <col min="11" max="11" width="40.88671875" style="5" customWidth="1"/>
    <col min="12" max="12" width="14.33203125" style="5" customWidth="1"/>
    <col min="13" max="13" width="22.109375" style="5" customWidth="1"/>
    <col min="14" max="16384" width="9.109375" style="5"/>
  </cols>
  <sheetData>
    <row r="2" spans="2:8" ht="27.6">
      <c r="E2" s="2260" t="s">
        <v>787</v>
      </c>
      <c r="F2" s="2221" t="s">
        <v>780</v>
      </c>
    </row>
    <row r="3" spans="2:8" ht="41.4">
      <c r="E3" s="2261" t="s">
        <v>788</v>
      </c>
      <c r="F3" s="2262" t="s">
        <v>782</v>
      </c>
    </row>
    <row r="5" spans="2:8" ht="41.4">
      <c r="B5" s="2187">
        <v>1</v>
      </c>
      <c r="C5" s="2185" t="s">
        <v>776</v>
      </c>
      <c r="D5" s="2185" t="s">
        <v>792</v>
      </c>
      <c r="E5" s="2220" t="s">
        <v>772</v>
      </c>
      <c r="F5" s="2186" t="s">
        <v>780</v>
      </c>
      <c r="G5" s="2185" t="s">
        <v>771</v>
      </c>
      <c r="H5" s="2221" t="s">
        <v>774</v>
      </c>
    </row>
    <row r="6" spans="2:8">
      <c r="B6" s="81"/>
      <c r="C6" s="1148"/>
      <c r="D6" s="1148"/>
    </row>
    <row r="7" spans="2:8" ht="53.4">
      <c r="B7" s="2187">
        <v>2</v>
      </c>
      <c r="C7" s="2185" t="s">
        <v>777</v>
      </c>
      <c r="D7" s="2185" t="s">
        <v>790</v>
      </c>
      <c r="E7" s="2219" t="s">
        <v>778</v>
      </c>
      <c r="F7" s="2186" t="s">
        <v>782</v>
      </c>
      <c r="G7" s="2185" t="s">
        <v>771</v>
      </c>
      <c r="H7" s="2222" t="s">
        <v>773</v>
      </c>
    </row>
    <row r="9" spans="2:8" ht="41.4">
      <c r="B9" s="2287">
        <v>3</v>
      </c>
      <c r="C9" s="2285" t="s">
        <v>789</v>
      </c>
      <c r="D9" s="2185" t="s">
        <v>775</v>
      </c>
      <c r="E9" s="2220" t="s">
        <v>772</v>
      </c>
      <c r="F9" s="2289" t="s">
        <v>780</v>
      </c>
      <c r="G9" s="2291" t="s">
        <v>771</v>
      </c>
      <c r="H9" s="2293" t="s">
        <v>774</v>
      </c>
    </row>
    <row r="10" spans="2:8" ht="54">
      <c r="B10" s="2288"/>
      <c r="C10" s="2286"/>
      <c r="D10" s="2185" t="s">
        <v>791</v>
      </c>
      <c r="E10" s="2219" t="s">
        <v>779</v>
      </c>
      <c r="F10" s="2290"/>
      <c r="G10" s="2292"/>
      <c r="H10" s="2294"/>
    </row>
  </sheetData>
  <mergeCells count="5">
    <mergeCell ref="C9:C10"/>
    <mergeCell ref="B9:B10"/>
    <mergeCell ref="F9:F10"/>
    <mergeCell ref="G9:G10"/>
    <mergeCell ref="H9:H10"/>
  </mergeCells>
  <pageMargins left="0.23622047244094491" right="0.23622047244094491" top="0.39370078740157483" bottom="0.23622047244094491" header="0.31496062992125984" footer="0.31496062992125984"/>
  <pageSetup paperSize="9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I592"/>
  <sheetViews>
    <sheetView tabSelected="1" topLeftCell="A544" zoomScale="90" zoomScaleNormal="90" workbookViewId="0">
      <selection activeCell="I53" sqref="I53"/>
    </sheetView>
  </sheetViews>
  <sheetFormatPr defaultColWidth="9.109375" defaultRowHeight="13.8" outlineLevelRow="1" outlineLevelCol="1"/>
  <cols>
    <col min="1" max="1" width="1.5546875" style="1227" customWidth="1"/>
    <col min="2" max="2" width="8.44140625" style="5" customWidth="1"/>
    <col min="3" max="3" width="6" style="453" customWidth="1"/>
    <col min="4" max="4" width="6.33203125" style="5" customWidth="1"/>
    <col min="5" max="5" width="54" style="5" customWidth="1"/>
    <col min="6" max="6" width="8.5546875" style="5" customWidth="1"/>
    <col min="7" max="7" width="10.44140625" style="81" customWidth="1"/>
    <col min="8" max="9" width="10.44140625" style="5" customWidth="1"/>
    <col min="10" max="10" width="10" style="81" customWidth="1" outlineLevel="1"/>
    <col min="11" max="12" width="10" style="5" customWidth="1" outlineLevel="1"/>
    <col min="13" max="13" width="10" style="81" customWidth="1" outlineLevel="1"/>
    <col min="14" max="15" width="10" style="5" customWidth="1" outlineLevel="1"/>
    <col min="16" max="16" width="10" style="81" customWidth="1" outlineLevel="1"/>
    <col min="17" max="18" width="10" style="5" customWidth="1" outlineLevel="1"/>
    <col min="19" max="19" width="10" style="81" customWidth="1" outlineLevel="1"/>
    <col min="20" max="21" width="10" style="5" customWidth="1" outlineLevel="1"/>
    <col min="22" max="22" width="11.109375" style="81" customWidth="1"/>
    <col min="23" max="23" width="8.88671875" style="81" customWidth="1"/>
    <col min="24" max="24" width="11.44140625" style="81" customWidth="1"/>
    <col min="25" max="25" width="12" style="81" customWidth="1"/>
    <col min="26" max="29" width="12.44140625" style="81" hidden="1" customWidth="1" outlineLevel="1"/>
    <col min="30" max="33" width="9.88671875" style="5" hidden="1" customWidth="1" outlineLevel="1"/>
    <col min="34" max="34" width="9.109375" style="5" collapsed="1"/>
    <col min="35" max="16384" width="9.109375" style="5"/>
  </cols>
  <sheetData>
    <row r="1" spans="1:35" s="1" customFormat="1" ht="54" hidden="1" customHeight="1" outlineLevel="1">
      <c r="A1" s="1227"/>
      <c r="C1" s="2"/>
      <c r="G1" s="3"/>
      <c r="J1" s="3"/>
      <c r="M1" s="3"/>
      <c r="P1" s="3"/>
      <c r="S1" s="3"/>
      <c r="V1" s="2295" t="s">
        <v>493</v>
      </c>
      <c r="W1" s="2295"/>
      <c r="X1" s="2295"/>
      <c r="Y1" s="2295"/>
      <c r="AA1" s="795"/>
      <c r="AB1" s="795"/>
      <c r="AC1" s="795"/>
    </row>
    <row r="2" spans="1:35" s="11" customFormat="1" ht="7.8" hidden="1" outlineLevel="1">
      <c r="A2" s="1209"/>
      <c r="C2" s="2259"/>
      <c r="G2" s="12"/>
      <c r="J2" s="12"/>
      <c r="M2" s="12"/>
      <c r="P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s="11" customFormat="1" ht="7.8" hidden="1" outlineLevel="1">
      <c r="A3" s="1209"/>
      <c r="C3" s="2259"/>
      <c r="G3" s="12"/>
      <c r="J3" s="12"/>
      <c r="M3" s="12"/>
      <c r="P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1" customFormat="1" ht="7.8" hidden="1" outlineLevel="1">
      <c r="A4" s="1209"/>
      <c r="C4" s="2259"/>
      <c r="G4" s="12"/>
      <c r="J4" s="12"/>
      <c r="M4" s="12"/>
      <c r="P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1" customFormat="1" ht="7.8" hidden="1" outlineLevel="1">
      <c r="A5" s="1209"/>
      <c r="C5" s="2259"/>
      <c r="G5" s="12"/>
      <c r="J5" s="12"/>
      <c r="M5" s="12"/>
      <c r="P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7.8" hidden="1" outlineLevel="1">
      <c r="A6" s="1209"/>
      <c r="C6" s="2259"/>
      <c r="G6" s="12"/>
      <c r="J6" s="12"/>
      <c r="M6" s="12"/>
      <c r="P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.6" collapsed="1">
      <c r="B7" s="4" t="s">
        <v>781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543"/>
      <c r="AE7" s="543"/>
      <c r="AF7" s="543"/>
      <c r="AG7" s="543"/>
    </row>
    <row r="8" spans="1:35" ht="17.399999999999999">
      <c r="B8" s="553" t="s">
        <v>486</v>
      </c>
      <c r="C8" s="55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4"/>
      <c r="AE8" s="464"/>
      <c r="AF8" s="464"/>
      <c r="AG8" s="464"/>
    </row>
    <row r="9" spans="1:35" s="1" customFormat="1" ht="10.8">
      <c r="A9" s="1227"/>
      <c r="B9" s="6" t="s">
        <v>0</v>
      </c>
      <c r="C9" s="465"/>
      <c r="D9" s="465"/>
      <c r="E9" s="465"/>
      <c r="F9" s="465"/>
      <c r="G9" s="466"/>
      <c r="H9" s="465"/>
      <c r="I9" s="465"/>
      <c r="J9" s="466"/>
      <c r="K9" s="465"/>
      <c r="L9" s="465"/>
      <c r="M9" s="466"/>
      <c r="N9" s="465"/>
      <c r="O9" s="465"/>
      <c r="P9" s="466"/>
      <c r="Q9" s="465"/>
      <c r="R9" s="465"/>
      <c r="S9" s="466"/>
      <c r="T9" s="465"/>
      <c r="U9" s="465"/>
      <c r="V9" s="466"/>
      <c r="W9" s="466"/>
      <c r="X9" s="466"/>
      <c r="Y9" s="466"/>
      <c r="Z9" s="466"/>
      <c r="AA9" s="466"/>
      <c r="AB9" s="466"/>
      <c r="AC9" s="466"/>
      <c r="AD9" s="467"/>
      <c r="AE9" s="467"/>
      <c r="AF9" s="467"/>
      <c r="AG9" s="467"/>
    </row>
    <row r="10" spans="1:35" ht="20.399999999999999">
      <c r="B10" s="7" t="s">
        <v>816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464"/>
      <c r="AE10" s="464"/>
      <c r="AF10" s="464"/>
      <c r="AG10" s="464"/>
    </row>
    <row r="11" spans="1:35" s="1" customFormat="1" ht="10.8">
      <c r="A11" s="1227"/>
      <c r="B11" s="6" t="s">
        <v>1</v>
      </c>
      <c r="C11" s="465"/>
      <c r="D11" s="465"/>
      <c r="E11" s="465"/>
      <c r="F11" s="465"/>
      <c r="G11" s="466"/>
      <c r="H11" s="465"/>
      <c r="I11" s="465"/>
      <c r="J11" s="466"/>
      <c r="K11" s="465"/>
      <c r="L11" s="465"/>
      <c r="M11" s="466"/>
      <c r="N11" s="465"/>
      <c r="O11" s="465"/>
      <c r="P11" s="466"/>
      <c r="Q11" s="465"/>
      <c r="R11" s="465"/>
      <c r="S11" s="466"/>
      <c r="T11" s="465"/>
      <c r="U11" s="465"/>
      <c r="V11" s="466"/>
      <c r="W11" s="466"/>
      <c r="X11" s="466"/>
      <c r="Y11" s="466"/>
      <c r="Z11" s="466"/>
      <c r="AA11" s="466"/>
      <c r="AB11" s="466"/>
      <c r="AC11" s="466"/>
      <c r="AD11" s="467"/>
      <c r="AE11" s="467"/>
      <c r="AF11" s="467"/>
      <c r="AG11" s="467"/>
    </row>
    <row r="12" spans="1:35" s="1341" customFormat="1" ht="18">
      <c r="A12" s="1212"/>
      <c r="G12" s="1342"/>
      <c r="J12" s="532" t="s">
        <v>469</v>
      </c>
      <c r="K12" s="2284" t="s">
        <v>817</v>
      </c>
      <c r="L12" s="2296"/>
      <c r="M12" s="2296"/>
      <c r="N12" s="533">
        <v>2017</v>
      </c>
      <c r="O12" s="534" t="s">
        <v>470</v>
      </c>
      <c r="Z12" s="1342"/>
      <c r="AA12" s="1342"/>
      <c r="AB12" s="1342"/>
      <c r="AC12" s="1342"/>
    </row>
    <row r="13" spans="1:35" s="1" customFormat="1" ht="11.4" thickBot="1">
      <c r="A13" s="1227"/>
      <c r="G13" s="3"/>
      <c r="J13" s="1232"/>
      <c r="K13" s="547" t="s">
        <v>471</v>
      </c>
      <c r="L13" s="2297" t="s">
        <v>472</v>
      </c>
      <c r="M13" s="2297"/>
      <c r="N13" s="548" t="s">
        <v>473</v>
      </c>
      <c r="O13" s="1340"/>
      <c r="Z13" s="3"/>
      <c r="AA13" s="3"/>
      <c r="AB13" s="3"/>
      <c r="AC13" s="3"/>
    </row>
    <row r="14" spans="1:35" s="11" customFormat="1" ht="14.4" thickBot="1">
      <c r="A14" s="1209"/>
      <c r="B14" s="9"/>
      <c r="C14" s="10" t="s">
        <v>2</v>
      </c>
      <c r="G14" s="12"/>
      <c r="O14" s="535"/>
      <c r="Z14" s="12"/>
      <c r="AA14" s="12"/>
      <c r="AB14" s="12"/>
      <c r="AC14" s="12"/>
    </row>
    <row r="15" spans="1:35" s="20" customFormat="1">
      <c r="A15" s="1227"/>
      <c r="B15" s="13" t="s">
        <v>3</v>
      </c>
      <c r="C15" s="14"/>
      <c r="D15" s="15" t="s">
        <v>4</v>
      </c>
      <c r="E15" s="16"/>
      <c r="F15" s="468"/>
      <c r="G15" s="513" t="s">
        <v>488</v>
      </c>
      <c r="H15" s="17"/>
      <c r="I15" s="514"/>
      <c r="J15" s="469" t="s">
        <v>489</v>
      </c>
      <c r="K15" s="470"/>
      <c r="L15" s="470"/>
      <c r="M15" s="469" t="s">
        <v>490</v>
      </c>
      <c r="N15" s="470"/>
      <c r="O15" s="470"/>
      <c r="P15" s="469" t="s">
        <v>491</v>
      </c>
      <c r="Q15" s="470"/>
      <c r="R15" s="470"/>
      <c r="S15" s="469" t="s">
        <v>492</v>
      </c>
      <c r="T15" s="470"/>
      <c r="U15" s="470"/>
      <c r="V15" s="471" t="s">
        <v>5</v>
      </c>
      <c r="W15" s="472"/>
      <c r="X15" s="472"/>
      <c r="Y15" s="473"/>
      <c r="Z15" s="19" t="s">
        <v>6</v>
      </c>
      <c r="AA15" s="14" t="s">
        <v>6</v>
      </c>
      <c r="AB15" s="14" t="s">
        <v>6</v>
      </c>
      <c r="AC15" s="18" t="s">
        <v>6</v>
      </c>
      <c r="AD15" s="19" t="s">
        <v>7</v>
      </c>
      <c r="AE15" s="14" t="s">
        <v>7</v>
      </c>
      <c r="AF15" s="14" t="s">
        <v>7</v>
      </c>
      <c r="AG15" s="18" t="s">
        <v>7</v>
      </c>
    </row>
    <row r="16" spans="1:35" s="20" customFormat="1" ht="15.6">
      <c r="A16" s="1227"/>
      <c r="B16" s="21" t="s">
        <v>8</v>
      </c>
      <c r="C16" s="22" t="s">
        <v>9</v>
      </c>
      <c r="D16" s="23" t="s">
        <v>10</v>
      </c>
      <c r="E16" s="24" t="s">
        <v>11</v>
      </c>
      <c r="F16" s="26" t="s">
        <v>12</v>
      </c>
      <c r="G16" s="515" t="s">
        <v>13</v>
      </c>
      <c r="H16" s="25"/>
      <c r="I16" s="516"/>
      <c r="J16" s="474" t="s">
        <v>14</v>
      </c>
      <c r="K16" s="475"/>
      <c r="L16" s="475"/>
      <c r="M16" s="474" t="s">
        <v>14</v>
      </c>
      <c r="N16" s="475"/>
      <c r="O16" s="475"/>
      <c r="P16" s="474" t="s">
        <v>14</v>
      </c>
      <c r="Q16" s="475"/>
      <c r="R16" s="475"/>
      <c r="S16" s="474" t="s">
        <v>14</v>
      </c>
      <c r="T16" s="475"/>
      <c r="U16" s="475"/>
      <c r="V16" s="1205" t="s">
        <v>711</v>
      </c>
      <c r="W16" s="1203"/>
      <c r="X16" s="1203"/>
      <c r="Y16" s="1204"/>
      <c r="Z16" s="27" t="s">
        <v>15</v>
      </c>
      <c r="AA16" s="22" t="s">
        <v>15</v>
      </c>
      <c r="AB16" s="22" t="s">
        <v>15</v>
      </c>
      <c r="AC16" s="26" t="s">
        <v>15</v>
      </c>
      <c r="AD16" s="27" t="s">
        <v>16</v>
      </c>
      <c r="AE16" s="22" t="s">
        <v>16</v>
      </c>
      <c r="AF16" s="22" t="s">
        <v>16</v>
      </c>
      <c r="AG16" s="26" t="s">
        <v>16</v>
      </c>
    </row>
    <row r="17" spans="1:33" s="20" customFormat="1">
      <c r="A17" s="1227"/>
      <c r="B17" s="21" t="s">
        <v>17</v>
      </c>
      <c r="C17" s="28" t="s">
        <v>18</v>
      </c>
      <c r="D17" s="23" t="s">
        <v>19</v>
      </c>
      <c r="E17" s="27"/>
      <c r="F17" s="26" t="s">
        <v>20</v>
      </c>
      <c r="G17" s="517" t="s">
        <v>21</v>
      </c>
      <c r="H17" s="30" t="s">
        <v>22</v>
      </c>
      <c r="I17" s="26" t="s">
        <v>23</v>
      </c>
      <c r="J17" s="476" t="s">
        <v>21</v>
      </c>
      <c r="K17" s="30" t="s">
        <v>22</v>
      </c>
      <c r="L17" s="22" t="s">
        <v>23</v>
      </c>
      <c r="M17" s="476" t="s">
        <v>21</v>
      </c>
      <c r="N17" s="30" t="s">
        <v>22</v>
      </c>
      <c r="O17" s="22" t="s">
        <v>23</v>
      </c>
      <c r="P17" s="476" t="s">
        <v>21</v>
      </c>
      <c r="Q17" s="30" t="s">
        <v>22</v>
      </c>
      <c r="R17" s="22" t="s">
        <v>23</v>
      </c>
      <c r="S17" s="476" t="s">
        <v>21</v>
      </c>
      <c r="T17" s="30" t="s">
        <v>22</v>
      </c>
      <c r="U17" s="22" t="s">
        <v>23</v>
      </c>
      <c r="V17" s="477" t="s">
        <v>24</v>
      </c>
      <c r="W17" s="478" t="s">
        <v>25</v>
      </c>
      <c r="X17" s="478" t="s">
        <v>26</v>
      </c>
      <c r="Y17" s="479" t="s">
        <v>27</v>
      </c>
      <c r="Z17" s="31" t="s">
        <v>475</v>
      </c>
      <c r="AA17" s="32" t="s">
        <v>474</v>
      </c>
      <c r="AB17" s="32" t="s">
        <v>476</v>
      </c>
      <c r="AC17" s="33" t="s">
        <v>477</v>
      </c>
      <c r="AD17" s="31" t="s">
        <v>475</v>
      </c>
      <c r="AE17" s="32" t="s">
        <v>474</v>
      </c>
      <c r="AF17" s="32" t="s">
        <v>476</v>
      </c>
      <c r="AG17" s="33" t="s">
        <v>477</v>
      </c>
    </row>
    <row r="18" spans="1:33" s="20" customFormat="1" ht="14.4" thickBot="1">
      <c r="A18" s="1227"/>
      <c r="B18" s="34" t="s">
        <v>28</v>
      </c>
      <c r="C18" s="35"/>
      <c r="D18" s="36"/>
      <c r="E18" s="37"/>
      <c r="F18" s="480"/>
      <c r="G18" s="518"/>
      <c r="H18" s="39" t="s">
        <v>29</v>
      </c>
      <c r="I18" s="519" t="s">
        <v>29</v>
      </c>
      <c r="J18" s="481"/>
      <c r="K18" s="39" t="s">
        <v>29</v>
      </c>
      <c r="L18" s="35" t="s">
        <v>29</v>
      </c>
      <c r="M18" s="481"/>
      <c r="N18" s="39" t="s">
        <v>29</v>
      </c>
      <c r="O18" s="35" t="s">
        <v>29</v>
      </c>
      <c r="P18" s="481"/>
      <c r="Q18" s="39" t="s">
        <v>29</v>
      </c>
      <c r="R18" s="35" t="s">
        <v>29</v>
      </c>
      <c r="S18" s="481"/>
      <c r="T18" s="39" t="s">
        <v>29</v>
      </c>
      <c r="U18" s="35" t="s">
        <v>29</v>
      </c>
      <c r="V18" s="805" t="s">
        <v>625</v>
      </c>
      <c r="W18" s="482"/>
      <c r="X18" s="483" t="s">
        <v>30</v>
      </c>
      <c r="Y18" s="484" t="s">
        <v>31</v>
      </c>
      <c r="Z18" s="544" t="s">
        <v>682</v>
      </c>
      <c r="AA18" s="545" t="s">
        <v>683</v>
      </c>
      <c r="AB18" s="545" t="s">
        <v>684</v>
      </c>
      <c r="AC18" s="546" t="s">
        <v>685</v>
      </c>
      <c r="AD18" s="40" t="s">
        <v>478</v>
      </c>
      <c r="AE18" s="41" t="s">
        <v>479</v>
      </c>
      <c r="AF18" s="41" t="s">
        <v>480</v>
      </c>
      <c r="AG18" s="42" t="s">
        <v>481</v>
      </c>
    </row>
    <row r="19" spans="1:33" s="20" customFormat="1" thickBot="1">
      <c r="A19" s="1227"/>
      <c r="B19" s="43">
        <v>1</v>
      </c>
      <c r="C19" s="44">
        <v>2</v>
      </c>
      <c r="D19" s="44">
        <v>3</v>
      </c>
      <c r="E19" s="44">
        <v>4</v>
      </c>
      <c r="F19" s="45">
        <v>5</v>
      </c>
      <c r="G19" s="43">
        <v>6</v>
      </c>
      <c r="H19" s="44">
        <v>7</v>
      </c>
      <c r="I19" s="45">
        <v>8</v>
      </c>
      <c r="J19" s="43">
        <v>9</v>
      </c>
      <c r="K19" s="44">
        <v>10</v>
      </c>
      <c r="L19" s="45">
        <v>11</v>
      </c>
      <c r="M19" s="43">
        <v>12</v>
      </c>
      <c r="N19" s="44">
        <v>13</v>
      </c>
      <c r="O19" s="45">
        <v>14</v>
      </c>
      <c r="P19" s="43">
        <v>15</v>
      </c>
      <c r="Q19" s="44">
        <v>16</v>
      </c>
      <c r="R19" s="46">
        <v>17</v>
      </c>
      <c r="S19" s="485">
        <v>18</v>
      </c>
      <c r="T19" s="49">
        <v>19</v>
      </c>
      <c r="U19" s="47">
        <v>20</v>
      </c>
      <c r="V19" s="43">
        <v>21</v>
      </c>
      <c r="W19" s="44">
        <v>22</v>
      </c>
      <c r="X19" s="46">
        <v>23</v>
      </c>
      <c r="Y19" s="47">
        <v>24</v>
      </c>
      <c r="Z19" s="48">
        <v>25</v>
      </c>
      <c r="AA19" s="49">
        <v>26</v>
      </c>
      <c r="AB19" s="50">
        <v>27</v>
      </c>
      <c r="AC19" s="47">
        <v>28</v>
      </c>
      <c r="AD19" s="51">
        <v>29</v>
      </c>
      <c r="AE19" s="51">
        <v>30</v>
      </c>
      <c r="AF19" s="51">
        <v>31</v>
      </c>
      <c r="AG19" s="47">
        <v>32</v>
      </c>
    </row>
    <row r="20" spans="1:33" ht="15.6">
      <c r="A20" s="131"/>
      <c r="B20" s="1190"/>
      <c r="C20" s="1191"/>
      <c r="D20" s="1192"/>
      <c r="E20" s="1254" t="s">
        <v>32</v>
      </c>
      <c r="F20" s="1233"/>
      <c r="G20" s="1193"/>
      <c r="H20" s="1192"/>
      <c r="I20" s="1194"/>
      <c r="J20" s="1193"/>
      <c r="K20" s="1192"/>
      <c r="L20" s="1194"/>
      <c r="M20" s="1193"/>
      <c r="N20" s="1192"/>
      <c r="O20" s="1194"/>
      <c r="P20" s="1193"/>
      <c r="Q20" s="1192"/>
      <c r="R20" s="1192"/>
      <c r="S20" s="1193"/>
      <c r="T20" s="1192"/>
      <c r="U20" s="1194"/>
      <c r="V20" s="1195" t="s">
        <v>467</v>
      </c>
      <c r="W20" s="1196"/>
      <c r="X20" s="1196"/>
      <c r="Y20" s="1197"/>
      <c r="Z20" s="1198"/>
      <c r="AA20" s="1198"/>
      <c r="AB20" s="1198"/>
      <c r="AC20" s="1199"/>
      <c r="AD20" s="1193"/>
      <c r="AE20" s="1198"/>
      <c r="AF20" s="1198"/>
      <c r="AG20" s="1199"/>
    </row>
    <row r="21" spans="1:33">
      <c r="A21" s="1216"/>
      <c r="B21" s="63" t="s">
        <v>33</v>
      </c>
      <c r="C21" s="64" t="s">
        <v>34</v>
      </c>
      <c r="D21" s="64" t="s">
        <v>34</v>
      </c>
      <c r="E21" s="804" t="s">
        <v>624</v>
      </c>
      <c r="F21" s="66" t="s">
        <v>36</v>
      </c>
      <c r="G21" s="1438">
        <f>H21+I21</f>
        <v>5</v>
      </c>
      <c r="H21" s="2203">
        <f t="shared" ref="H21:I21" si="0">H384</f>
        <v>0</v>
      </c>
      <c r="I21" s="2204">
        <f t="shared" si="0"/>
        <v>5</v>
      </c>
      <c r="J21" s="1438">
        <f>K21+L21</f>
        <v>0</v>
      </c>
      <c r="K21" s="2203">
        <f t="shared" ref="K21:L21" si="1">K384</f>
        <v>0</v>
      </c>
      <c r="L21" s="2204">
        <f t="shared" si="1"/>
        <v>0</v>
      </c>
      <c r="M21" s="1438">
        <f t="shared" ref="M21:M22" si="2">N21+O21</f>
        <v>1</v>
      </c>
      <c r="N21" s="2203">
        <f t="shared" ref="N21:O21" si="3">N384</f>
        <v>0</v>
      </c>
      <c r="O21" s="2204">
        <f t="shared" si="3"/>
        <v>1</v>
      </c>
      <c r="P21" s="1438">
        <f t="shared" ref="P21:P22" si="4">Q21+R21</f>
        <v>0</v>
      </c>
      <c r="Q21" s="2203">
        <f t="shared" ref="Q21:R21" si="5">Q384</f>
        <v>0</v>
      </c>
      <c r="R21" s="2204">
        <f t="shared" si="5"/>
        <v>0</v>
      </c>
      <c r="S21" s="1438">
        <f t="shared" ref="S21:S22" si="6">T21+U21</f>
        <v>0</v>
      </c>
      <c r="T21" s="2203">
        <f t="shared" ref="T21" si="7">T384</f>
        <v>0</v>
      </c>
      <c r="U21" s="2204">
        <f>U384</f>
        <v>0</v>
      </c>
      <c r="V21" s="491" t="s">
        <v>34</v>
      </c>
      <c r="W21" s="59" t="s">
        <v>34</v>
      </c>
      <c r="X21" s="59" t="s">
        <v>34</v>
      </c>
      <c r="Y21" s="60" t="s">
        <v>34</v>
      </c>
      <c r="Z21" s="62" t="s">
        <v>34</v>
      </c>
      <c r="AA21" s="59" t="s">
        <v>34</v>
      </c>
      <c r="AB21" s="62" t="s">
        <v>34</v>
      </c>
      <c r="AC21" s="60" t="s">
        <v>34</v>
      </c>
      <c r="AD21" s="503">
        <f t="shared" ref="AD21:AD22" si="8">IF(G21&gt;0,ROUND((J21/G21),3),0)</f>
        <v>0</v>
      </c>
      <c r="AE21" s="91">
        <f t="shared" ref="AE21:AE22" si="9">IF(G21&gt;0,ROUND((M21/G21),3),0)</f>
        <v>0.2</v>
      </c>
      <c r="AF21" s="91">
        <f t="shared" ref="AF21:AF22" si="10">IF(G21&gt;0,ROUND((P21/G21),3),0)</f>
        <v>0</v>
      </c>
      <c r="AG21" s="504">
        <f t="shared" ref="AG21:AG22" si="11">IF(G21&gt;0,ROUND((S21/G21),3),0)</f>
        <v>0</v>
      </c>
    </row>
    <row r="22" spans="1:33">
      <c r="A22" s="1216"/>
      <c r="B22" s="63" t="s">
        <v>33</v>
      </c>
      <c r="C22" s="64" t="s">
        <v>34</v>
      </c>
      <c r="D22" s="64" t="s">
        <v>34</v>
      </c>
      <c r="E22" s="65" t="s">
        <v>705</v>
      </c>
      <c r="F22" s="66" t="s">
        <v>35</v>
      </c>
      <c r="G22" s="1438">
        <f>H22+I22</f>
        <v>10</v>
      </c>
      <c r="H22" s="2203">
        <f t="shared" ref="H22:I22" si="12">H404</f>
        <v>0</v>
      </c>
      <c r="I22" s="2204">
        <f t="shared" si="12"/>
        <v>10</v>
      </c>
      <c r="J22" s="1438">
        <f>K22+L22</f>
        <v>0</v>
      </c>
      <c r="K22" s="2203">
        <f t="shared" ref="K22:L22" si="13">K404</f>
        <v>0</v>
      </c>
      <c r="L22" s="2204">
        <f t="shared" si="13"/>
        <v>0</v>
      </c>
      <c r="M22" s="1438">
        <f t="shared" si="2"/>
        <v>0</v>
      </c>
      <c r="N22" s="2203">
        <f t="shared" ref="N22:O22" si="14">N404</f>
        <v>0</v>
      </c>
      <c r="O22" s="2204">
        <f t="shared" si="14"/>
        <v>0</v>
      </c>
      <c r="P22" s="1438">
        <f t="shared" si="4"/>
        <v>0</v>
      </c>
      <c r="Q22" s="2203">
        <f t="shared" ref="Q22:R22" si="15">Q404</f>
        <v>0</v>
      </c>
      <c r="R22" s="2204">
        <f t="shared" si="15"/>
        <v>0</v>
      </c>
      <c r="S22" s="1438">
        <f t="shared" si="6"/>
        <v>0</v>
      </c>
      <c r="T22" s="2203">
        <f t="shared" ref="T22:U22" si="16">T404</f>
        <v>0</v>
      </c>
      <c r="U22" s="2204">
        <f t="shared" si="16"/>
        <v>0</v>
      </c>
      <c r="V22" s="491" t="s">
        <v>34</v>
      </c>
      <c r="W22" s="59" t="s">
        <v>34</v>
      </c>
      <c r="X22" s="59" t="s">
        <v>34</v>
      </c>
      <c r="Y22" s="60" t="s">
        <v>34</v>
      </c>
      <c r="Z22" s="62" t="s">
        <v>34</v>
      </c>
      <c r="AA22" s="59" t="s">
        <v>34</v>
      </c>
      <c r="AB22" s="62" t="s">
        <v>34</v>
      </c>
      <c r="AC22" s="60" t="s">
        <v>34</v>
      </c>
      <c r="AD22" s="503">
        <f t="shared" si="8"/>
        <v>0</v>
      </c>
      <c r="AE22" s="91">
        <f t="shared" si="9"/>
        <v>0</v>
      </c>
      <c r="AF22" s="91">
        <f t="shared" si="10"/>
        <v>0</v>
      </c>
      <c r="AG22" s="504">
        <f t="shared" si="11"/>
        <v>0</v>
      </c>
    </row>
    <row r="23" spans="1:33" ht="26.4">
      <c r="A23" s="2264"/>
      <c r="B23" s="63" t="s">
        <v>33</v>
      </c>
      <c r="C23" s="64" t="s">
        <v>34</v>
      </c>
      <c r="D23" s="64" t="s">
        <v>34</v>
      </c>
      <c r="E23" s="2265" t="s">
        <v>795</v>
      </c>
      <c r="F23" s="66" t="s">
        <v>36</v>
      </c>
      <c r="G23" s="944"/>
      <c r="H23" s="59" t="s">
        <v>34</v>
      </c>
      <c r="I23" s="60" t="s">
        <v>34</v>
      </c>
      <c r="J23" s="944"/>
      <c r="K23" s="59" t="s">
        <v>34</v>
      </c>
      <c r="L23" s="60" t="s">
        <v>34</v>
      </c>
      <c r="M23" s="944"/>
      <c r="N23" s="59" t="s">
        <v>34</v>
      </c>
      <c r="O23" s="60" t="s">
        <v>34</v>
      </c>
      <c r="P23" s="944"/>
      <c r="Q23" s="59" t="s">
        <v>34</v>
      </c>
      <c r="R23" s="60" t="s">
        <v>34</v>
      </c>
      <c r="S23" s="944"/>
      <c r="T23" s="59" t="s">
        <v>34</v>
      </c>
      <c r="U23" s="60" t="s">
        <v>34</v>
      </c>
      <c r="V23" s="491" t="s">
        <v>34</v>
      </c>
      <c r="W23" s="59" t="s">
        <v>34</v>
      </c>
      <c r="X23" s="59" t="s">
        <v>34</v>
      </c>
      <c r="Y23" s="60" t="s">
        <v>34</v>
      </c>
      <c r="Z23" s="68"/>
      <c r="AA23" s="68"/>
      <c r="AB23" s="68"/>
      <c r="AC23" s="2266"/>
      <c r="AD23" s="2267"/>
      <c r="AE23" s="2268"/>
      <c r="AF23" s="2268"/>
      <c r="AG23" s="2269"/>
    </row>
    <row r="24" spans="1:33" ht="43.2">
      <c r="A24" s="1208"/>
      <c r="B24" s="69"/>
      <c r="C24" s="70"/>
      <c r="D24" s="71"/>
      <c r="E24" s="493" t="s">
        <v>785</v>
      </c>
      <c r="F24" s="494"/>
      <c r="G24" s="495"/>
      <c r="H24" s="494"/>
      <c r="I24" s="496"/>
      <c r="J24" s="497" t="s">
        <v>786</v>
      </c>
      <c r="K24" s="498"/>
      <c r="L24" s="499"/>
      <c r="M24" s="500"/>
      <c r="N24" s="498"/>
      <c r="O24" s="499"/>
      <c r="P24" s="500"/>
      <c r="Q24" s="498"/>
      <c r="R24" s="499"/>
      <c r="S24" s="500"/>
      <c r="T24" s="498"/>
      <c r="U24" s="498"/>
      <c r="V24" s="497" t="s">
        <v>751</v>
      </c>
      <c r="W24" s="493"/>
      <c r="X24" s="493"/>
      <c r="Y24" s="501"/>
      <c r="Z24" s="52"/>
      <c r="AA24" s="52"/>
      <c r="AB24" s="52"/>
      <c r="AC24" s="486"/>
      <c r="AD24" s="487"/>
      <c r="AE24" s="488"/>
      <c r="AF24" s="488"/>
      <c r="AG24" s="489"/>
    </row>
    <row r="25" spans="1:33">
      <c r="A25" s="1215"/>
      <c r="B25" s="63" t="s">
        <v>33</v>
      </c>
      <c r="C25" s="64" t="s">
        <v>34</v>
      </c>
      <c r="D25" s="64" t="s">
        <v>34</v>
      </c>
      <c r="E25" s="72" t="s">
        <v>621</v>
      </c>
      <c r="F25" s="66" t="s">
        <v>35</v>
      </c>
      <c r="G25" s="806">
        <v>1</v>
      </c>
      <c r="H25" s="59" t="s">
        <v>34</v>
      </c>
      <c r="I25" s="60" t="s">
        <v>34</v>
      </c>
      <c r="J25" s="806">
        <v>1</v>
      </c>
      <c r="K25" s="59" t="s">
        <v>34</v>
      </c>
      <c r="L25" s="60" t="s">
        <v>34</v>
      </c>
      <c r="M25" s="806">
        <v>1</v>
      </c>
      <c r="N25" s="59" t="s">
        <v>34</v>
      </c>
      <c r="O25" s="60" t="s">
        <v>34</v>
      </c>
      <c r="P25" s="806"/>
      <c r="Q25" s="59" t="s">
        <v>34</v>
      </c>
      <c r="R25" s="492" t="s">
        <v>34</v>
      </c>
      <c r="S25" s="806"/>
      <c r="T25" s="59" t="s">
        <v>34</v>
      </c>
      <c r="U25" s="60" t="s">
        <v>34</v>
      </c>
      <c r="V25" s="502" t="s">
        <v>34</v>
      </c>
      <c r="W25" s="57" t="s">
        <v>34</v>
      </c>
      <c r="X25" s="57" t="s">
        <v>34</v>
      </c>
      <c r="Y25" s="58" t="s">
        <v>34</v>
      </c>
      <c r="Z25" s="62" t="s">
        <v>34</v>
      </c>
      <c r="AA25" s="59" t="s">
        <v>34</v>
      </c>
      <c r="AB25" s="62" t="s">
        <v>34</v>
      </c>
      <c r="AC25" s="60" t="s">
        <v>34</v>
      </c>
      <c r="AD25" s="61" t="s">
        <v>34</v>
      </c>
      <c r="AE25" s="59" t="s">
        <v>34</v>
      </c>
      <c r="AF25" s="62" t="s">
        <v>34</v>
      </c>
      <c r="AG25" s="60" t="s">
        <v>34</v>
      </c>
    </row>
    <row r="26" spans="1:33">
      <c r="A26" s="1215"/>
      <c r="B26" s="53" t="s">
        <v>33</v>
      </c>
      <c r="C26" s="54" t="s">
        <v>34</v>
      </c>
      <c r="D26" s="54" t="s">
        <v>34</v>
      </c>
      <c r="E26" s="73" t="s">
        <v>622</v>
      </c>
      <c r="F26" s="56" t="s">
        <v>36</v>
      </c>
      <c r="G26" s="939">
        <v>50</v>
      </c>
      <c r="H26" s="57" t="s">
        <v>34</v>
      </c>
      <c r="I26" s="58" t="s">
        <v>34</v>
      </c>
      <c r="J26" s="939">
        <v>50</v>
      </c>
      <c r="K26" s="57" t="s">
        <v>34</v>
      </c>
      <c r="L26" s="58" t="s">
        <v>34</v>
      </c>
      <c r="M26" s="939">
        <v>50</v>
      </c>
      <c r="N26" s="57" t="s">
        <v>34</v>
      </c>
      <c r="O26" s="58" t="s">
        <v>34</v>
      </c>
      <c r="P26" s="939"/>
      <c r="Q26" s="57" t="s">
        <v>34</v>
      </c>
      <c r="R26" s="490" t="s">
        <v>34</v>
      </c>
      <c r="S26" s="939"/>
      <c r="T26" s="57" t="s">
        <v>34</v>
      </c>
      <c r="U26" s="58" t="s">
        <v>34</v>
      </c>
      <c r="V26" s="502" t="s">
        <v>34</v>
      </c>
      <c r="W26" s="57" t="s">
        <v>34</v>
      </c>
      <c r="X26" s="57" t="s">
        <v>34</v>
      </c>
      <c r="Y26" s="58" t="s">
        <v>34</v>
      </c>
      <c r="Z26" s="68" t="s">
        <v>34</v>
      </c>
      <c r="AA26" s="57" t="s">
        <v>34</v>
      </c>
      <c r="AB26" s="68" t="s">
        <v>34</v>
      </c>
      <c r="AC26" s="58" t="s">
        <v>34</v>
      </c>
      <c r="AD26" s="67" t="s">
        <v>34</v>
      </c>
      <c r="AE26" s="57" t="s">
        <v>34</v>
      </c>
      <c r="AF26" s="68" t="s">
        <v>34</v>
      </c>
      <c r="AG26" s="58" t="s">
        <v>34</v>
      </c>
    </row>
    <row r="27" spans="1:33">
      <c r="A27" s="1215"/>
      <c r="B27" s="63" t="s">
        <v>33</v>
      </c>
      <c r="C27" s="64" t="s">
        <v>34</v>
      </c>
      <c r="D27" s="64" t="s">
        <v>34</v>
      </c>
      <c r="E27" s="74" t="s">
        <v>623</v>
      </c>
      <c r="F27" s="66" t="s">
        <v>36</v>
      </c>
      <c r="G27" s="806">
        <v>131</v>
      </c>
      <c r="H27" s="59" t="s">
        <v>34</v>
      </c>
      <c r="I27" s="60" t="s">
        <v>34</v>
      </c>
      <c r="J27" s="806">
        <v>131</v>
      </c>
      <c r="K27" s="59" t="s">
        <v>34</v>
      </c>
      <c r="L27" s="60" t="s">
        <v>34</v>
      </c>
      <c r="M27" s="806">
        <v>131</v>
      </c>
      <c r="N27" s="59" t="s">
        <v>34</v>
      </c>
      <c r="O27" s="60" t="s">
        <v>34</v>
      </c>
      <c r="P27" s="806"/>
      <c r="Q27" s="59" t="s">
        <v>34</v>
      </c>
      <c r="R27" s="492" t="s">
        <v>34</v>
      </c>
      <c r="S27" s="806"/>
      <c r="T27" s="59" t="s">
        <v>34</v>
      </c>
      <c r="U27" s="60" t="s">
        <v>34</v>
      </c>
      <c r="V27" s="491" t="s">
        <v>34</v>
      </c>
      <c r="W27" s="59" t="s">
        <v>34</v>
      </c>
      <c r="X27" s="59" t="s">
        <v>34</v>
      </c>
      <c r="Y27" s="60" t="s">
        <v>34</v>
      </c>
      <c r="Z27" s="62" t="s">
        <v>34</v>
      </c>
      <c r="AA27" s="59" t="s">
        <v>34</v>
      </c>
      <c r="AB27" s="62" t="s">
        <v>34</v>
      </c>
      <c r="AC27" s="60" t="s">
        <v>34</v>
      </c>
      <c r="AD27" s="61" t="s">
        <v>34</v>
      </c>
      <c r="AE27" s="59" t="s">
        <v>34</v>
      </c>
      <c r="AF27" s="62" t="s">
        <v>34</v>
      </c>
      <c r="AG27" s="60" t="s">
        <v>34</v>
      </c>
    </row>
    <row r="28" spans="1:33">
      <c r="A28" s="1215"/>
      <c r="B28" s="53" t="s">
        <v>33</v>
      </c>
      <c r="C28" s="64" t="s">
        <v>34</v>
      </c>
      <c r="D28" s="64" t="s">
        <v>34</v>
      </c>
      <c r="E28" s="77" t="s">
        <v>703</v>
      </c>
      <c r="F28" s="66" t="s">
        <v>35</v>
      </c>
      <c r="G28" s="1438">
        <f>H28+I28</f>
        <v>0</v>
      </c>
      <c r="H28" s="2203">
        <f t="shared" ref="H28:I28" si="17">H463+H486</f>
        <v>0</v>
      </c>
      <c r="I28" s="2204">
        <f t="shared" si="17"/>
        <v>0</v>
      </c>
      <c r="J28" s="1438">
        <f t="shared" ref="J28:J30" si="18">K28+L28</f>
        <v>0</v>
      </c>
      <c r="K28" s="2203">
        <f t="shared" ref="K28:L28" si="19">K463+K486</f>
        <v>0</v>
      </c>
      <c r="L28" s="2204">
        <f t="shared" si="19"/>
        <v>0</v>
      </c>
      <c r="M28" s="1438">
        <f t="shared" ref="M28:M30" si="20">N28+O28</f>
        <v>0</v>
      </c>
      <c r="N28" s="2203">
        <f t="shared" ref="N28:O28" si="21">N463+N486</f>
        <v>0</v>
      </c>
      <c r="O28" s="2204">
        <f t="shared" si="21"/>
        <v>0</v>
      </c>
      <c r="P28" s="1438">
        <f t="shared" ref="P28:P30" si="22">Q28+R28</f>
        <v>0</v>
      </c>
      <c r="Q28" s="2203">
        <f t="shared" ref="Q28:R28" si="23">Q463+Q486</f>
        <v>0</v>
      </c>
      <c r="R28" s="2204">
        <f t="shared" si="23"/>
        <v>0</v>
      </c>
      <c r="S28" s="1438">
        <f t="shared" ref="S28:S30" si="24">T28+U28</f>
        <v>0</v>
      </c>
      <c r="T28" s="2203">
        <f t="shared" ref="T28:U28" si="25">T463+T486</f>
        <v>0</v>
      </c>
      <c r="U28" s="2204">
        <f t="shared" si="25"/>
        <v>0</v>
      </c>
      <c r="V28" s="940">
        <v>3</v>
      </c>
      <c r="W28" s="941">
        <v>1</v>
      </c>
      <c r="X28" s="942">
        <v>1</v>
      </c>
      <c r="Y28" s="943">
        <v>3</v>
      </c>
      <c r="Z28" s="505" t="s">
        <v>34</v>
      </c>
      <c r="AA28" s="59" t="s">
        <v>34</v>
      </c>
      <c r="AB28" s="59" t="s">
        <v>34</v>
      </c>
      <c r="AC28" s="60" t="s">
        <v>34</v>
      </c>
      <c r="AD28" s="503">
        <f t="shared" ref="AD28:AD30" si="26">IF(G28&gt;0,ROUND((J28/G28),3),0)</f>
        <v>0</v>
      </c>
      <c r="AE28" s="91">
        <f t="shared" ref="AE28:AE30" si="27">IF(G28&gt;0,ROUND((M28/G28),3),0)</f>
        <v>0</v>
      </c>
      <c r="AF28" s="91">
        <f t="shared" ref="AF28:AF30" si="28">IF(G28&gt;0,ROUND((P28/G28),3),0)</f>
        <v>0</v>
      </c>
      <c r="AG28" s="504">
        <f t="shared" ref="AG28:AG30" si="29">IF(G28&gt;0,ROUND((S28/G28),3),0)</f>
        <v>0</v>
      </c>
    </row>
    <row r="29" spans="1:33">
      <c r="A29" s="1215"/>
      <c r="B29" s="63" t="s">
        <v>33</v>
      </c>
      <c r="C29" s="64" t="s">
        <v>34</v>
      </c>
      <c r="D29" s="64" t="s">
        <v>34</v>
      </c>
      <c r="E29" s="74" t="s">
        <v>704</v>
      </c>
      <c r="F29" s="66" t="s">
        <v>35</v>
      </c>
      <c r="G29" s="1438">
        <f>H29+I29</f>
        <v>0</v>
      </c>
      <c r="H29" s="2203">
        <f t="shared" ref="H29:I29" si="30">H466</f>
        <v>0</v>
      </c>
      <c r="I29" s="2204">
        <f t="shared" si="30"/>
        <v>0</v>
      </c>
      <c r="J29" s="1438">
        <f t="shared" si="18"/>
        <v>0</v>
      </c>
      <c r="K29" s="2203">
        <f t="shared" ref="K29:L29" si="31">K466</f>
        <v>0</v>
      </c>
      <c r="L29" s="2204">
        <f t="shared" si="31"/>
        <v>0</v>
      </c>
      <c r="M29" s="1438">
        <f t="shared" si="20"/>
        <v>0</v>
      </c>
      <c r="N29" s="2203">
        <f t="shared" ref="N29:O29" si="32">N466</f>
        <v>0</v>
      </c>
      <c r="O29" s="2204">
        <f t="shared" si="32"/>
        <v>0</v>
      </c>
      <c r="P29" s="1438">
        <f t="shared" si="22"/>
        <v>0</v>
      </c>
      <c r="Q29" s="2203">
        <f t="shared" ref="Q29:R29" si="33">Q466</f>
        <v>0</v>
      </c>
      <c r="R29" s="2204">
        <f t="shared" si="33"/>
        <v>0</v>
      </c>
      <c r="S29" s="1438">
        <f t="shared" si="24"/>
        <v>0</v>
      </c>
      <c r="T29" s="2203">
        <f t="shared" ref="T29:U29" si="34">T466</f>
        <v>0</v>
      </c>
      <c r="U29" s="2204">
        <f t="shared" si="34"/>
        <v>0</v>
      </c>
      <c r="V29" s="940">
        <v>141</v>
      </c>
      <c r="W29" s="941">
        <v>3</v>
      </c>
      <c r="X29" s="942"/>
      <c r="Y29" s="943">
        <v>144</v>
      </c>
      <c r="Z29" s="505" t="s">
        <v>34</v>
      </c>
      <c r="AA29" s="59" t="s">
        <v>34</v>
      </c>
      <c r="AB29" s="59" t="s">
        <v>34</v>
      </c>
      <c r="AC29" s="60" t="s">
        <v>34</v>
      </c>
      <c r="AD29" s="503">
        <f t="shared" si="26"/>
        <v>0</v>
      </c>
      <c r="AE29" s="91">
        <f t="shared" si="27"/>
        <v>0</v>
      </c>
      <c r="AF29" s="91">
        <f t="shared" si="28"/>
        <v>0</v>
      </c>
      <c r="AG29" s="504">
        <f t="shared" si="29"/>
        <v>0</v>
      </c>
    </row>
    <row r="30" spans="1:33">
      <c r="A30" s="1215"/>
      <c r="B30" s="53" t="s">
        <v>33</v>
      </c>
      <c r="C30" s="64" t="s">
        <v>34</v>
      </c>
      <c r="D30" s="64" t="s">
        <v>34</v>
      </c>
      <c r="E30" s="74" t="s">
        <v>38</v>
      </c>
      <c r="F30" s="66" t="s">
        <v>35</v>
      </c>
      <c r="G30" s="1438">
        <f>H30+I30</f>
        <v>35</v>
      </c>
      <c r="H30" s="2203">
        <f t="shared" ref="H30:I30" si="35">H267</f>
        <v>0</v>
      </c>
      <c r="I30" s="2204">
        <f t="shared" si="35"/>
        <v>35</v>
      </c>
      <c r="J30" s="1438">
        <f t="shared" si="18"/>
        <v>1</v>
      </c>
      <c r="K30" s="2203">
        <f t="shared" ref="K30:L30" si="36">K267</f>
        <v>0</v>
      </c>
      <c r="L30" s="2204">
        <f t="shared" si="36"/>
        <v>1</v>
      </c>
      <c r="M30" s="1438">
        <f t="shared" si="20"/>
        <v>1</v>
      </c>
      <c r="N30" s="2203">
        <f t="shared" ref="N30:O30" si="37">N267</f>
        <v>0</v>
      </c>
      <c r="O30" s="2204">
        <f t="shared" si="37"/>
        <v>1</v>
      </c>
      <c r="P30" s="1438">
        <f t="shared" si="22"/>
        <v>0</v>
      </c>
      <c r="Q30" s="2203">
        <f t="shared" ref="Q30:R30" si="38">Q267</f>
        <v>0</v>
      </c>
      <c r="R30" s="2204">
        <f t="shared" si="38"/>
        <v>0</v>
      </c>
      <c r="S30" s="1438">
        <f t="shared" si="24"/>
        <v>0</v>
      </c>
      <c r="T30" s="2203">
        <f t="shared" ref="T30:U30" si="39">T267</f>
        <v>0</v>
      </c>
      <c r="U30" s="2204">
        <f t="shared" si="39"/>
        <v>0</v>
      </c>
      <c r="V30" s="940">
        <v>141</v>
      </c>
      <c r="W30" s="941"/>
      <c r="X30" s="942"/>
      <c r="Y30" s="943">
        <v>176</v>
      </c>
      <c r="Z30" s="505" t="s">
        <v>34</v>
      </c>
      <c r="AA30" s="59" t="s">
        <v>34</v>
      </c>
      <c r="AB30" s="59" t="s">
        <v>34</v>
      </c>
      <c r="AC30" s="60" t="s">
        <v>34</v>
      </c>
      <c r="AD30" s="503">
        <f t="shared" si="26"/>
        <v>2.9000000000000001E-2</v>
      </c>
      <c r="AE30" s="91">
        <f t="shared" si="27"/>
        <v>2.9000000000000001E-2</v>
      </c>
      <c r="AF30" s="91">
        <f t="shared" si="28"/>
        <v>0</v>
      </c>
      <c r="AG30" s="504">
        <f t="shared" si="29"/>
        <v>0</v>
      </c>
    </row>
    <row r="31" spans="1:33" s="1253" customFormat="1" ht="15.6">
      <c r="A31" s="131"/>
      <c r="B31" s="1250"/>
      <c r="C31" s="1251"/>
      <c r="D31" s="1252"/>
      <c r="E31" s="1256" t="s">
        <v>39</v>
      </c>
      <c r="F31" s="1270"/>
      <c r="G31" s="1258"/>
      <c r="H31" s="1257"/>
      <c r="I31" s="1259"/>
      <c r="J31" s="1258"/>
      <c r="K31" s="1257"/>
      <c r="L31" s="1259"/>
      <c r="M31" s="1258"/>
      <c r="N31" s="1257"/>
      <c r="O31" s="1259"/>
      <c r="P31" s="1258"/>
      <c r="Q31" s="1257"/>
      <c r="R31" s="1257"/>
      <c r="S31" s="1258"/>
      <c r="T31" s="1257"/>
      <c r="U31" s="1259"/>
      <c r="V31" s="1260"/>
      <c r="W31" s="1261"/>
      <c r="X31" s="1261"/>
      <c r="Y31" s="1262"/>
      <c r="Z31" s="1263"/>
      <c r="AA31" s="1263"/>
      <c r="AB31" s="1263"/>
      <c r="AC31" s="1262"/>
      <c r="AD31" s="1264"/>
      <c r="AE31" s="1265"/>
      <c r="AF31" s="1265"/>
      <c r="AG31" s="1266"/>
    </row>
    <row r="32" spans="1:33">
      <c r="A32" s="1214"/>
      <c r="B32" s="63" t="s">
        <v>33</v>
      </c>
      <c r="C32" s="64" t="s">
        <v>34</v>
      </c>
      <c r="D32" s="64" t="s">
        <v>34</v>
      </c>
      <c r="E32" s="77" t="s">
        <v>706</v>
      </c>
      <c r="F32" s="66" t="s">
        <v>35</v>
      </c>
      <c r="G32" s="1438">
        <f>IF(G28&gt;0,ROUND(((G28+$V$28+$W$28-$X$28)/G25),2),0)</f>
        <v>0</v>
      </c>
      <c r="H32" s="2203">
        <f>IF(H28&gt;0,ROUND(((H28+$V$28+$W$28-$X$28)/G25),2),0)</f>
        <v>0</v>
      </c>
      <c r="I32" s="2204">
        <f>IF(I28&gt;0,ROUND(((I28+$V$28+$W$28-$X$28)/G25),2),0)</f>
        <v>0</v>
      </c>
      <c r="J32" s="1438">
        <f>IF(J28&gt;0,ROUND(((J28+$V$28+$W$28-$X$28)/J25),2),0)</f>
        <v>0</v>
      </c>
      <c r="K32" s="2203">
        <f>IF(K28&gt;0,ROUND(((K28+$V$28+$W$28-$X$28)/J25),2),0)</f>
        <v>0</v>
      </c>
      <c r="L32" s="2204">
        <f>IF(L28&gt;0,ROUND(((L28+$V$28+$W$28-$X$28)/J25),2),0)</f>
        <v>0</v>
      </c>
      <c r="M32" s="1438">
        <f>IF(M28&gt;0,ROUND(((M28+$V$28+$W$28-$X$28)/M25),2),0)</f>
        <v>0</v>
      </c>
      <c r="N32" s="2203">
        <f>IF(N28&gt;0,ROUND(((N28+$V$28+$W$28-$X$28)/M25),2),0)</f>
        <v>0</v>
      </c>
      <c r="O32" s="2204">
        <f>IF(O28&gt;0,ROUND(((O28+$V$28+$W$28-$X$28)/M25),2),0)</f>
        <v>0</v>
      </c>
      <c r="P32" s="1438">
        <f>IF(P28&gt;0,ROUND(((P28+$V$28+$W$28-$X$28)/P25),2),0)</f>
        <v>0</v>
      </c>
      <c r="Q32" s="2203">
        <f>IF(Q28&gt;0,ROUND(((Q28+$V$28+$W$28-$X$28)/P25),2),0)</f>
        <v>0</v>
      </c>
      <c r="R32" s="2204">
        <f>IF(R28&gt;0,ROUND(((R28+$V$28+$W$28-$X$28)/P25),2),0)</f>
        <v>0</v>
      </c>
      <c r="S32" s="1438">
        <f>IF(S28&gt;0,ROUND(((S28+$V$28+$W$28-$X$28)/S25),2),0)</f>
        <v>0</v>
      </c>
      <c r="T32" s="2203">
        <f>IF(T28&gt;0,ROUND(((T28+$V$28+$W$28-$X$28)/S25),2),0)</f>
        <v>0</v>
      </c>
      <c r="U32" s="2204">
        <f>IF(U28&gt;0,ROUND(((U28+$V$28+$W$28-$X$28)/S25),2),0)</f>
        <v>0</v>
      </c>
      <c r="V32" s="502" t="s">
        <v>34</v>
      </c>
      <c r="W32" s="57" t="s">
        <v>34</v>
      </c>
      <c r="X32" s="57" t="s">
        <v>34</v>
      </c>
      <c r="Y32" s="58" t="s">
        <v>34</v>
      </c>
      <c r="Z32" s="506" t="s">
        <v>34</v>
      </c>
      <c r="AA32" s="57" t="s">
        <v>34</v>
      </c>
      <c r="AB32" s="57" t="s">
        <v>34</v>
      </c>
      <c r="AC32" s="58" t="s">
        <v>34</v>
      </c>
      <c r="AD32" s="502" t="s">
        <v>34</v>
      </c>
      <c r="AE32" s="57" t="s">
        <v>34</v>
      </c>
      <c r="AF32" s="57" t="s">
        <v>34</v>
      </c>
      <c r="AG32" s="58" t="s">
        <v>34</v>
      </c>
    </row>
    <row r="33" spans="1:33">
      <c r="A33" s="1214"/>
      <c r="B33" s="63" t="s">
        <v>33</v>
      </c>
      <c r="C33" s="64" t="s">
        <v>34</v>
      </c>
      <c r="D33" s="64" t="s">
        <v>34</v>
      </c>
      <c r="E33" s="74" t="s">
        <v>707</v>
      </c>
      <c r="F33" s="66" t="s">
        <v>35</v>
      </c>
      <c r="G33" s="1438">
        <f>IF(G29&gt;0,ROUND(((G29+$V$29+$W$29-$X$29)/G25),2),0)</f>
        <v>0</v>
      </c>
      <c r="H33" s="2203">
        <f>IF(H29&gt;0,ROUND(((H29+$V$29+$W$29-$X$29)/G25),2),0)</f>
        <v>0</v>
      </c>
      <c r="I33" s="2204">
        <f>IF(I29&gt;0,ROUND(((I29+$V$29+$W$29-$X$29)/G25),2),0)</f>
        <v>0</v>
      </c>
      <c r="J33" s="1438">
        <f>IF(J29&gt;0,ROUND(((J29+$V$29+$W$29-$X$29)/J25),2),0)</f>
        <v>0</v>
      </c>
      <c r="K33" s="2203">
        <f>IF(K29&gt;0,ROUND(((K29+$V$29+$W$29-$X$29)/J25),2),0)</f>
        <v>0</v>
      </c>
      <c r="L33" s="2204">
        <f>IF(L29&gt;0,ROUND(((L29+$V$29+$W$29-$X$29)/J25),2),0)</f>
        <v>0</v>
      </c>
      <c r="M33" s="1438">
        <f>IF(M29&gt;0,ROUND(((M29+$V$29+$W$29-$X$29)/M25),2),0)</f>
        <v>0</v>
      </c>
      <c r="N33" s="2203">
        <f>IF(N29&gt;0,ROUND(((N29+$V$29+$W$29-$X$29)/M25),2),0)</f>
        <v>0</v>
      </c>
      <c r="O33" s="2204">
        <f>IF(O29&gt;0,ROUND(((O29+$V$29+$W$29-$X$29)/M25),2),0)</f>
        <v>0</v>
      </c>
      <c r="P33" s="1438">
        <f>IF(P29&gt;0,ROUND(((P29+$V$29+$W$29-$X$29)/P25),2),0)</f>
        <v>0</v>
      </c>
      <c r="Q33" s="2203">
        <f>IF(Q29&gt;0,ROUND(((Q29+$V$29+$W$29-$X$29)/P25),2),0)</f>
        <v>0</v>
      </c>
      <c r="R33" s="2204">
        <f>IF(R29&gt;0,ROUND(((R29+$V$29+$W$29-$X$29)/P25),2),0)</f>
        <v>0</v>
      </c>
      <c r="S33" s="1438">
        <f>IF(S29&gt;0,ROUND(((S29+$V$29+$W$29-$X$29)/S25),2),0)</f>
        <v>0</v>
      </c>
      <c r="T33" s="2203">
        <f>IF(T29&gt;0,ROUND(((T29+$V$29+$W$29-$X$29)/S25),2),0)</f>
        <v>0</v>
      </c>
      <c r="U33" s="2204">
        <f>IF(U29&gt;0,ROUND(((U29+$V$29+$W$29-$X$29)/S25),2),0)</f>
        <v>0</v>
      </c>
      <c r="V33" s="491" t="s">
        <v>34</v>
      </c>
      <c r="W33" s="59" t="s">
        <v>34</v>
      </c>
      <c r="X33" s="59" t="s">
        <v>34</v>
      </c>
      <c r="Y33" s="60" t="s">
        <v>34</v>
      </c>
      <c r="Z33" s="505" t="s">
        <v>34</v>
      </c>
      <c r="AA33" s="59" t="s">
        <v>34</v>
      </c>
      <c r="AB33" s="59" t="s">
        <v>34</v>
      </c>
      <c r="AC33" s="60" t="s">
        <v>34</v>
      </c>
      <c r="AD33" s="491" t="s">
        <v>34</v>
      </c>
      <c r="AE33" s="59" t="s">
        <v>34</v>
      </c>
      <c r="AF33" s="59" t="s">
        <v>34</v>
      </c>
      <c r="AG33" s="60" t="s">
        <v>34</v>
      </c>
    </row>
    <row r="34" spans="1:33">
      <c r="A34" s="1214"/>
      <c r="B34" s="63" t="s">
        <v>33</v>
      </c>
      <c r="C34" s="78" t="s">
        <v>34</v>
      </c>
      <c r="D34" s="78" t="s">
        <v>34</v>
      </c>
      <c r="E34" s="1200" t="s">
        <v>642</v>
      </c>
      <c r="F34" s="803" t="s">
        <v>35</v>
      </c>
      <c r="G34" s="2211">
        <f>IF(G30&gt;0,ROUND(((G30+$V$30+$W$30-$X$30)/G25),2),0)</f>
        <v>176</v>
      </c>
      <c r="H34" s="2203">
        <f>IF(H30&gt;0,ROUND(((H30+$V$30+$W$30-$X$30)/G25),2),0)</f>
        <v>0</v>
      </c>
      <c r="I34" s="2212">
        <f>IF(I30&gt;0,ROUND(((I30+$V$30+$W$30-$X$30)/G25),2),0)</f>
        <v>176</v>
      </c>
      <c r="J34" s="2211">
        <f>IF(J30&gt;0,ROUND(((J30+$V$30+$W$30-$X$30)/J25),2),0)</f>
        <v>142</v>
      </c>
      <c r="K34" s="2203">
        <f>IF(K30&gt;0,ROUND(((K30+$V$30+$W$30-$X$30)/J25),2),0)</f>
        <v>0</v>
      </c>
      <c r="L34" s="2212">
        <f>IF(L30&gt;0,ROUND(((L30+$V$30+$W$30-$X$30)/J25),2),0)</f>
        <v>142</v>
      </c>
      <c r="M34" s="2211">
        <f>IF(M30&gt;0,ROUND(((M30+$V$30+$W$30-$X$30)/M25),2),0)</f>
        <v>142</v>
      </c>
      <c r="N34" s="2203">
        <f>IF(N30&gt;0,ROUND(((N30+$V$30+$W$30-$X$30)/M25),2),0)</f>
        <v>0</v>
      </c>
      <c r="O34" s="2212">
        <f>IF(O30&gt;0,ROUND(((O30+$V$30+$W$30-$X$30)/M25),2),0)</f>
        <v>142</v>
      </c>
      <c r="P34" s="2211">
        <f>IF(P30&gt;0,ROUND(((P30+$V$30+$W$30-$X$30)/P25),2),0)</f>
        <v>0</v>
      </c>
      <c r="Q34" s="2203">
        <f>IF(Q30&gt;0,ROUND(((Q30+$V$30+$W$30-$X$30)/P25),2),0)</f>
        <v>0</v>
      </c>
      <c r="R34" s="2212">
        <f>IF(R30&gt;0,ROUND(((R30+$V$30+$W$30-$X$30)/P25),2),0)</f>
        <v>0</v>
      </c>
      <c r="S34" s="2211">
        <f>IF(S30&gt;0,ROUND(((S30+$V$30+$W$30-$X$30)/S25),2),0)</f>
        <v>0</v>
      </c>
      <c r="T34" s="2203">
        <f>IF(T30&gt;0,ROUND(((T30+$V$30+$W$30-$X$30)/S25),2),0)</f>
        <v>0</v>
      </c>
      <c r="U34" s="2212">
        <f>IF(U30&gt;0,ROUND(((U30+$V$30+$W$30-$X$30)/S25),2),0)</f>
        <v>0</v>
      </c>
      <c r="V34" s="507" t="s">
        <v>34</v>
      </c>
      <c r="W34" s="79" t="s">
        <v>34</v>
      </c>
      <c r="X34" s="79" t="s">
        <v>34</v>
      </c>
      <c r="Y34" s="80" t="s">
        <v>34</v>
      </c>
      <c r="Z34" s="1201" t="s">
        <v>34</v>
      </c>
      <c r="AA34" s="79" t="s">
        <v>34</v>
      </c>
      <c r="AB34" s="79" t="s">
        <v>34</v>
      </c>
      <c r="AC34" s="80" t="s">
        <v>34</v>
      </c>
      <c r="AD34" s="507" t="s">
        <v>34</v>
      </c>
      <c r="AE34" s="79" t="s">
        <v>34</v>
      </c>
      <c r="AF34" s="79" t="s">
        <v>34</v>
      </c>
      <c r="AG34" s="80" t="s">
        <v>34</v>
      </c>
    </row>
    <row r="35" spans="1:33">
      <c r="A35" s="1214"/>
      <c r="B35" s="63" t="s">
        <v>33</v>
      </c>
      <c r="C35" s="78" t="s">
        <v>34</v>
      </c>
      <c r="D35" s="78" t="s">
        <v>34</v>
      </c>
      <c r="E35" s="76" t="s">
        <v>708</v>
      </c>
      <c r="F35" s="66" t="s">
        <v>43</v>
      </c>
      <c r="G35" s="2207">
        <f t="shared" ref="G35:U35" si="40">IF(G47&gt;0,ROUND((G47/G21),1),0)</f>
        <v>1.5</v>
      </c>
      <c r="H35" s="959">
        <f t="shared" si="40"/>
        <v>0</v>
      </c>
      <c r="I35" s="2209">
        <f t="shared" si="40"/>
        <v>1.5</v>
      </c>
      <c r="J35" s="2207">
        <f t="shared" si="40"/>
        <v>0</v>
      </c>
      <c r="K35" s="959">
        <f t="shared" si="40"/>
        <v>0</v>
      </c>
      <c r="L35" s="2209">
        <f t="shared" si="40"/>
        <v>0</v>
      </c>
      <c r="M35" s="2207">
        <f t="shared" si="40"/>
        <v>0.7</v>
      </c>
      <c r="N35" s="959">
        <f t="shared" si="40"/>
        <v>0</v>
      </c>
      <c r="O35" s="2209">
        <f t="shared" si="40"/>
        <v>0.7</v>
      </c>
      <c r="P35" s="2207">
        <f t="shared" si="40"/>
        <v>0</v>
      </c>
      <c r="Q35" s="959">
        <f t="shared" si="40"/>
        <v>0</v>
      </c>
      <c r="R35" s="2209">
        <f t="shared" si="40"/>
        <v>0</v>
      </c>
      <c r="S35" s="2207">
        <f t="shared" si="40"/>
        <v>0</v>
      </c>
      <c r="T35" s="959">
        <f t="shared" si="40"/>
        <v>0</v>
      </c>
      <c r="U35" s="2209">
        <f t="shared" si="40"/>
        <v>0</v>
      </c>
      <c r="V35" s="507" t="s">
        <v>34</v>
      </c>
      <c r="W35" s="79" t="s">
        <v>34</v>
      </c>
      <c r="X35" s="79" t="s">
        <v>34</v>
      </c>
      <c r="Y35" s="80" t="s">
        <v>34</v>
      </c>
      <c r="Z35" s="1201" t="s">
        <v>34</v>
      </c>
      <c r="AA35" s="79" t="s">
        <v>34</v>
      </c>
      <c r="AB35" s="79" t="s">
        <v>34</v>
      </c>
      <c r="AC35" s="80" t="s">
        <v>34</v>
      </c>
      <c r="AD35" s="507" t="s">
        <v>34</v>
      </c>
      <c r="AE35" s="79" t="s">
        <v>34</v>
      </c>
      <c r="AF35" s="79" t="s">
        <v>34</v>
      </c>
      <c r="AG35" s="80" t="s">
        <v>34</v>
      </c>
    </row>
    <row r="36" spans="1:33">
      <c r="A36" s="1214"/>
      <c r="B36" s="63" t="s">
        <v>33</v>
      </c>
      <c r="C36" s="64" t="s">
        <v>34</v>
      </c>
      <c r="D36" s="64" t="s">
        <v>34</v>
      </c>
      <c r="E36" s="76" t="s">
        <v>709</v>
      </c>
      <c r="F36" s="66" t="s">
        <v>43</v>
      </c>
      <c r="G36" s="2208">
        <f t="shared" ref="G36:U36" si="41">IF(G48&gt;0,ROUND((G48/G22),1),0)</f>
        <v>1</v>
      </c>
      <c r="H36" s="959">
        <f t="shared" si="41"/>
        <v>0</v>
      </c>
      <c r="I36" s="2210">
        <f t="shared" si="41"/>
        <v>1</v>
      </c>
      <c r="J36" s="2208">
        <f t="shared" si="41"/>
        <v>0</v>
      </c>
      <c r="K36" s="959">
        <f t="shared" si="41"/>
        <v>0</v>
      </c>
      <c r="L36" s="2210">
        <f t="shared" si="41"/>
        <v>0</v>
      </c>
      <c r="M36" s="2208">
        <f t="shared" si="41"/>
        <v>0</v>
      </c>
      <c r="N36" s="959">
        <f t="shared" si="41"/>
        <v>0</v>
      </c>
      <c r="O36" s="2210">
        <f t="shared" si="41"/>
        <v>0</v>
      </c>
      <c r="P36" s="2208">
        <f t="shared" si="41"/>
        <v>0</v>
      </c>
      <c r="Q36" s="959">
        <f t="shared" si="41"/>
        <v>0</v>
      </c>
      <c r="R36" s="2210">
        <f t="shared" si="41"/>
        <v>0</v>
      </c>
      <c r="S36" s="2208">
        <f t="shared" si="41"/>
        <v>0</v>
      </c>
      <c r="T36" s="959">
        <f t="shared" si="41"/>
        <v>0</v>
      </c>
      <c r="U36" s="2210">
        <f t="shared" si="41"/>
        <v>0</v>
      </c>
      <c r="V36" s="491" t="s">
        <v>34</v>
      </c>
      <c r="W36" s="59" t="s">
        <v>34</v>
      </c>
      <c r="X36" s="59" t="s">
        <v>34</v>
      </c>
      <c r="Y36" s="60" t="s">
        <v>34</v>
      </c>
      <c r="Z36" s="505" t="s">
        <v>34</v>
      </c>
      <c r="AA36" s="59" t="s">
        <v>34</v>
      </c>
      <c r="AB36" s="59" t="s">
        <v>34</v>
      </c>
      <c r="AC36" s="60" t="s">
        <v>34</v>
      </c>
      <c r="AD36" s="491" t="s">
        <v>34</v>
      </c>
      <c r="AE36" s="59" t="s">
        <v>34</v>
      </c>
      <c r="AF36" s="59" t="s">
        <v>34</v>
      </c>
      <c r="AG36" s="60" t="s">
        <v>34</v>
      </c>
    </row>
    <row r="37" spans="1:33" ht="39.6">
      <c r="A37" s="1344"/>
      <c r="B37" s="63" t="s">
        <v>33</v>
      </c>
      <c r="C37" s="78" t="s">
        <v>34</v>
      </c>
      <c r="D37" s="78" t="s">
        <v>34</v>
      </c>
      <c r="E37" s="2270" t="s">
        <v>796</v>
      </c>
      <c r="F37" s="66" t="s">
        <v>36</v>
      </c>
      <c r="G37" s="1202"/>
      <c r="H37" s="59" t="s">
        <v>34</v>
      </c>
      <c r="I37" s="60" t="s">
        <v>34</v>
      </c>
      <c r="J37" s="1202"/>
      <c r="K37" s="59" t="s">
        <v>34</v>
      </c>
      <c r="L37" s="60" t="s">
        <v>34</v>
      </c>
      <c r="M37" s="1202"/>
      <c r="N37" s="59" t="s">
        <v>34</v>
      </c>
      <c r="O37" s="60" t="s">
        <v>34</v>
      </c>
      <c r="P37" s="1202"/>
      <c r="Q37" s="59" t="s">
        <v>34</v>
      </c>
      <c r="R37" s="60" t="s">
        <v>34</v>
      </c>
      <c r="S37" s="1202"/>
      <c r="T37" s="59" t="s">
        <v>34</v>
      </c>
      <c r="U37" s="60" t="s">
        <v>34</v>
      </c>
      <c r="V37" s="491" t="s">
        <v>34</v>
      </c>
      <c r="W37" s="59" t="s">
        <v>34</v>
      </c>
      <c r="X37" s="59" t="s">
        <v>34</v>
      </c>
      <c r="Y37" s="60" t="s">
        <v>34</v>
      </c>
      <c r="Z37" s="2272"/>
      <c r="AA37" s="2272"/>
      <c r="AB37" s="2272"/>
      <c r="AC37" s="2273"/>
      <c r="AD37" s="2274"/>
      <c r="AE37" s="2272"/>
      <c r="AF37" s="2272"/>
      <c r="AG37" s="2273"/>
    </row>
    <row r="38" spans="1:33" s="1253" customFormat="1" ht="15.6">
      <c r="A38" s="131"/>
      <c r="B38" s="1250"/>
      <c r="C38" s="1252"/>
      <c r="D38" s="1257"/>
      <c r="E38" s="1256" t="s">
        <v>40</v>
      </c>
      <c r="F38" s="1270"/>
      <c r="G38" s="1258"/>
      <c r="H38" s="1257"/>
      <c r="I38" s="1259"/>
      <c r="J38" s="1258"/>
      <c r="K38" s="1257"/>
      <c r="L38" s="1259"/>
      <c r="M38" s="1258"/>
      <c r="N38" s="1257"/>
      <c r="O38" s="1259"/>
      <c r="P38" s="1258"/>
      <c r="Q38" s="1257"/>
      <c r="R38" s="1257"/>
      <c r="S38" s="1258"/>
      <c r="T38" s="1257"/>
      <c r="U38" s="1259"/>
      <c r="V38" s="1267"/>
      <c r="W38" s="1268"/>
      <c r="X38" s="1268"/>
      <c r="Y38" s="1266"/>
      <c r="Z38" s="1265"/>
      <c r="AA38" s="1268"/>
      <c r="AB38" s="1268"/>
      <c r="AC38" s="1266"/>
      <c r="AD38" s="1264"/>
      <c r="AE38" s="1268"/>
      <c r="AF38" s="1268"/>
      <c r="AG38" s="1266"/>
    </row>
    <row r="39" spans="1:33">
      <c r="A39" s="1214"/>
      <c r="B39" s="63" t="s">
        <v>33</v>
      </c>
      <c r="C39" s="64" t="s">
        <v>34</v>
      </c>
      <c r="D39" s="64" t="s">
        <v>34</v>
      </c>
      <c r="E39" s="82" t="s">
        <v>710</v>
      </c>
      <c r="F39" s="66" t="s">
        <v>41</v>
      </c>
      <c r="G39" s="2205">
        <f t="shared" ref="G39:U39" si="42">IF((G28+$V$28)&gt;0,ROUND(((G28+$V$28+$W$28-$X$28)/$Y$28),3),0)</f>
        <v>1</v>
      </c>
      <c r="H39" s="963">
        <f t="shared" si="42"/>
        <v>1</v>
      </c>
      <c r="I39" s="2206">
        <f t="shared" si="42"/>
        <v>1</v>
      </c>
      <c r="J39" s="2205">
        <f t="shared" si="42"/>
        <v>1</v>
      </c>
      <c r="K39" s="963">
        <f t="shared" si="42"/>
        <v>1</v>
      </c>
      <c r="L39" s="2206">
        <f t="shared" si="42"/>
        <v>1</v>
      </c>
      <c r="M39" s="2205">
        <f t="shared" si="42"/>
        <v>1</v>
      </c>
      <c r="N39" s="963">
        <f t="shared" si="42"/>
        <v>1</v>
      </c>
      <c r="O39" s="2206">
        <f t="shared" si="42"/>
        <v>1</v>
      </c>
      <c r="P39" s="2205">
        <f t="shared" si="42"/>
        <v>1</v>
      </c>
      <c r="Q39" s="963">
        <f t="shared" si="42"/>
        <v>1</v>
      </c>
      <c r="R39" s="2206">
        <f t="shared" si="42"/>
        <v>1</v>
      </c>
      <c r="S39" s="2205">
        <f t="shared" si="42"/>
        <v>1</v>
      </c>
      <c r="T39" s="963">
        <f t="shared" si="42"/>
        <v>1</v>
      </c>
      <c r="U39" s="2206">
        <f t="shared" si="42"/>
        <v>1</v>
      </c>
      <c r="V39" s="491" t="s">
        <v>34</v>
      </c>
      <c r="W39" s="505" t="s">
        <v>34</v>
      </c>
      <c r="X39" s="59" t="s">
        <v>34</v>
      </c>
      <c r="Y39" s="60" t="s">
        <v>34</v>
      </c>
      <c r="Z39" s="491" t="s">
        <v>34</v>
      </c>
      <c r="AA39" s="59" t="s">
        <v>34</v>
      </c>
      <c r="AB39" s="59" t="s">
        <v>34</v>
      </c>
      <c r="AC39" s="60" t="s">
        <v>34</v>
      </c>
      <c r="AD39" s="491" t="s">
        <v>34</v>
      </c>
      <c r="AE39" s="59" t="s">
        <v>34</v>
      </c>
      <c r="AF39" s="59" t="s">
        <v>34</v>
      </c>
      <c r="AG39" s="60" t="s">
        <v>34</v>
      </c>
    </row>
    <row r="40" spans="1:33">
      <c r="A40" s="1214"/>
      <c r="B40" s="53" t="s">
        <v>33</v>
      </c>
      <c r="C40" s="64" t="s">
        <v>34</v>
      </c>
      <c r="D40" s="64" t="s">
        <v>34</v>
      </c>
      <c r="E40" s="83" t="s">
        <v>640</v>
      </c>
      <c r="F40" s="66" t="s">
        <v>41</v>
      </c>
      <c r="G40" s="2205">
        <f t="shared" ref="G40:U40" si="43">IF((G29+$V$29)&gt;0,ROUND(((G29+$V$29+$W$29-$X$29)/$Y$29),3),0)</f>
        <v>1</v>
      </c>
      <c r="H40" s="956">
        <f t="shared" si="43"/>
        <v>1</v>
      </c>
      <c r="I40" s="2206">
        <f t="shared" si="43"/>
        <v>1</v>
      </c>
      <c r="J40" s="2205">
        <f t="shared" si="43"/>
        <v>1</v>
      </c>
      <c r="K40" s="956">
        <f t="shared" si="43"/>
        <v>1</v>
      </c>
      <c r="L40" s="2206">
        <f t="shared" si="43"/>
        <v>1</v>
      </c>
      <c r="M40" s="2205">
        <f t="shared" si="43"/>
        <v>1</v>
      </c>
      <c r="N40" s="956">
        <f t="shared" si="43"/>
        <v>1</v>
      </c>
      <c r="O40" s="2206">
        <f t="shared" si="43"/>
        <v>1</v>
      </c>
      <c r="P40" s="2205">
        <f t="shared" si="43"/>
        <v>1</v>
      </c>
      <c r="Q40" s="956">
        <f t="shared" si="43"/>
        <v>1</v>
      </c>
      <c r="R40" s="2206">
        <f t="shared" si="43"/>
        <v>1</v>
      </c>
      <c r="S40" s="2205">
        <f t="shared" si="43"/>
        <v>1</v>
      </c>
      <c r="T40" s="956">
        <f t="shared" si="43"/>
        <v>1</v>
      </c>
      <c r="U40" s="2206">
        <f t="shared" si="43"/>
        <v>1</v>
      </c>
      <c r="V40" s="491" t="s">
        <v>34</v>
      </c>
      <c r="W40" s="505" t="s">
        <v>34</v>
      </c>
      <c r="X40" s="59" t="s">
        <v>34</v>
      </c>
      <c r="Y40" s="60" t="s">
        <v>34</v>
      </c>
      <c r="Z40" s="491" t="s">
        <v>34</v>
      </c>
      <c r="AA40" s="59" t="s">
        <v>34</v>
      </c>
      <c r="AB40" s="59" t="s">
        <v>34</v>
      </c>
      <c r="AC40" s="60" t="s">
        <v>34</v>
      </c>
      <c r="AD40" s="491" t="s">
        <v>34</v>
      </c>
      <c r="AE40" s="59" t="s">
        <v>34</v>
      </c>
      <c r="AF40" s="59" t="s">
        <v>34</v>
      </c>
      <c r="AG40" s="60" t="s">
        <v>34</v>
      </c>
    </row>
    <row r="41" spans="1:33">
      <c r="A41" s="1214"/>
      <c r="B41" s="63" t="s">
        <v>33</v>
      </c>
      <c r="C41" s="64" t="s">
        <v>34</v>
      </c>
      <c r="D41" s="64" t="s">
        <v>34</v>
      </c>
      <c r="E41" s="82" t="s">
        <v>641</v>
      </c>
      <c r="F41" s="796" t="s">
        <v>41</v>
      </c>
      <c r="G41" s="2205">
        <f t="shared" ref="G41:U41" si="44">IF((G30+$V$30)&gt;0,ROUND(((G30+$V$30+$W$30-$X$30)/$Y$30),3),0)</f>
        <v>1</v>
      </c>
      <c r="H41" s="963">
        <f t="shared" si="44"/>
        <v>0.80100000000000005</v>
      </c>
      <c r="I41" s="2206">
        <f t="shared" si="44"/>
        <v>1</v>
      </c>
      <c r="J41" s="2205">
        <f t="shared" si="44"/>
        <v>0.80700000000000005</v>
      </c>
      <c r="K41" s="963">
        <f t="shared" si="44"/>
        <v>0.80100000000000005</v>
      </c>
      <c r="L41" s="2277">
        <f t="shared" si="44"/>
        <v>0.80700000000000005</v>
      </c>
      <c r="M41" s="2278">
        <f t="shared" si="44"/>
        <v>0.80700000000000005</v>
      </c>
      <c r="N41" s="963">
        <f t="shared" si="44"/>
        <v>0.80100000000000005</v>
      </c>
      <c r="O41" s="2277">
        <f t="shared" si="44"/>
        <v>0.80700000000000005</v>
      </c>
      <c r="P41" s="2278">
        <f t="shared" si="44"/>
        <v>0.80100000000000005</v>
      </c>
      <c r="Q41" s="963">
        <f t="shared" si="44"/>
        <v>0.80100000000000005</v>
      </c>
      <c r="R41" s="2277">
        <f t="shared" si="44"/>
        <v>0.80100000000000005</v>
      </c>
      <c r="S41" s="2278">
        <f t="shared" si="44"/>
        <v>0.80100000000000005</v>
      </c>
      <c r="T41" s="963">
        <f t="shared" si="44"/>
        <v>0.80100000000000005</v>
      </c>
      <c r="U41" s="2279">
        <f t="shared" si="44"/>
        <v>0.80100000000000005</v>
      </c>
      <c r="V41" s="491" t="s">
        <v>34</v>
      </c>
      <c r="W41" s="505" t="s">
        <v>34</v>
      </c>
      <c r="X41" s="59" t="s">
        <v>34</v>
      </c>
      <c r="Y41" s="60" t="s">
        <v>34</v>
      </c>
      <c r="Z41" s="491" t="s">
        <v>34</v>
      </c>
      <c r="AA41" s="59" t="s">
        <v>34</v>
      </c>
      <c r="AB41" s="59" t="s">
        <v>34</v>
      </c>
      <c r="AC41" s="60" t="s">
        <v>34</v>
      </c>
      <c r="AD41" s="491" t="s">
        <v>34</v>
      </c>
      <c r="AE41" s="59" t="s">
        <v>34</v>
      </c>
      <c r="AF41" s="59" t="s">
        <v>34</v>
      </c>
      <c r="AG41" s="60" t="s">
        <v>34</v>
      </c>
    </row>
    <row r="42" spans="1:33" ht="27" thickBot="1">
      <c r="A42" s="1344"/>
      <c r="B42" s="53" t="s">
        <v>33</v>
      </c>
      <c r="C42" s="64" t="s">
        <v>34</v>
      </c>
      <c r="D42" s="64" t="s">
        <v>34</v>
      </c>
      <c r="E42" s="83" t="s">
        <v>797</v>
      </c>
      <c r="F42" s="796" t="s">
        <v>41</v>
      </c>
      <c r="G42" s="2283"/>
      <c r="H42" s="57" t="s">
        <v>34</v>
      </c>
      <c r="I42" s="60" t="s">
        <v>34</v>
      </c>
      <c r="J42" s="2283"/>
      <c r="K42" s="57" t="s">
        <v>34</v>
      </c>
      <c r="L42" s="60" t="s">
        <v>34</v>
      </c>
      <c r="M42" s="2283"/>
      <c r="N42" s="57" t="s">
        <v>34</v>
      </c>
      <c r="O42" s="60" t="s">
        <v>34</v>
      </c>
      <c r="P42" s="2283"/>
      <c r="Q42" s="57" t="s">
        <v>34</v>
      </c>
      <c r="R42" s="60" t="s">
        <v>34</v>
      </c>
      <c r="S42" s="2283"/>
      <c r="T42" s="57" t="s">
        <v>34</v>
      </c>
      <c r="U42" s="60" t="s">
        <v>34</v>
      </c>
      <c r="V42" s="491" t="s">
        <v>34</v>
      </c>
      <c r="W42" s="505" t="s">
        <v>34</v>
      </c>
      <c r="X42" s="59" t="s">
        <v>34</v>
      </c>
      <c r="Y42" s="60" t="s">
        <v>34</v>
      </c>
      <c r="Z42" s="2271"/>
      <c r="AA42" s="2275"/>
      <c r="AB42" s="2275"/>
      <c r="AC42" s="2276"/>
      <c r="AD42" s="2271"/>
      <c r="AE42" s="2275"/>
      <c r="AF42" s="2275"/>
      <c r="AG42" s="2276"/>
    </row>
    <row r="43" spans="1:33" s="88" customFormat="1" ht="31.8" thickBot="1">
      <c r="A43" s="1227"/>
      <c r="B43" s="84"/>
      <c r="C43" s="85"/>
      <c r="D43" s="86"/>
      <c r="E43" s="1255" t="s">
        <v>42</v>
      </c>
      <c r="F43" s="87" t="s">
        <v>43</v>
      </c>
      <c r="G43" s="812">
        <f t="shared" ref="G43:U43" si="45">SUM(G44:G49)</f>
        <v>29766.7</v>
      </c>
      <c r="H43" s="813">
        <f t="shared" si="45"/>
        <v>25946.9</v>
      </c>
      <c r="I43" s="814">
        <f t="shared" si="45"/>
        <v>3819.7999999999993</v>
      </c>
      <c r="J43" s="812">
        <f t="shared" si="45"/>
        <v>6009.58</v>
      </c>
      <c r="K43" s="813">
        <f t="shared" si="45"/>
        <v>5707.8</v>
      </c>
      <c r="L43" s="814">
        <f t="shared" si="45"/>
        <v>301.78000000000003</v>
      </c>
      <c r="M43" s="812">
        <f t="shared" si="45"/>
        <v>13028.023000000001</v>
      </c>
      <c r="N43" s="813">
        <f t="shared" si="45"/>
        <v>12042.9</v>
      </c>
      <c r="O43" s="814">
        <f t="shared" si="45"/>
        <v>985.12300000000016</v>
      </c>
      <c r="P43" s="812">
        <f t="shared" si="45"/>
        <v>0</v>
      </c>
      <c r="Q43" s="813">
        <f t="shared" si="45"/>
        <v>0</v>
      </c>
      <c r="R43" s="814">
        <f t="shared" si="45"/>
        <v>0</v>
      </c>
      <c r="S43" s="812">
        <f t="shared" si="45"/>
        <v>0</v>
      </c>
      <c r="T43" s="813">
        <f t="shared" si="45"/>
        <v>0</v>
      </c>
      <c r="U43" s="814">
        <f t="shared" si="45"/>
        <v>0</v>
      </c>
      <c r="V43" s="508" t="s">
        <v>34</v>
      </c>
      <c r="W43" s="797" t="s">
        <v>34</v>
      </c>
      <c r="X43" s="509" t="s">
        <v>34</v>
      </c>
      <c r="Y43" s="510" t="s">
        <v>34</v>
      </c>
      <c r="Z43" s="945">
        <f t="shared" ref="Z43:Z49" si="46">G43-J43</f>
        <v>23757.120000000003</v>
      </c>
      <c r="AA43" s="946">
        <f t="shared" ref="AA43:AA49" si="47">G43-M43</f>
        <v>16738.677</v>
      </c>
      <c r="AB43" s="946">
        <f t="shared" ref="AB43:AB49" si="48">G43-P43</f>
        <v>29766.7</v>
      </c>
      <c r="AC43" s="947">
        <f t="shared" ref="AC43:AC49" si="49">G43-S43</f>
        <v>29766.7</v>
      </c>
      <c r="AD43" s="948">
        <f>IF(G43&gt;0,ROUND((J43/G43),3),0)</f>
        <v>0.20200000000000001</v>
      </c>
      <c r="AE43" s="949">
        <f>IF(G43&gt;0,ROUND((M43/G43),3),0)</f>
        <v>0.438</v>
      </c>
      <c r="AF43" s="949">
        <f>IF(G43&gt;0,ROUND((P43/G43),3),0)</f>
        <v>0</v>
      </c>
      <c r="AG43" s="950">
        <f>IF(G43&gt;0,ROUND((S43/G43),3),0)</f>
        <v>0</v>
      </c>
    </row>
    <row r="44" spans="1:33" ht="18">
      <c r="A44" s="1212"/>
      <c r="B44" s="746" t="s">
        <v>33</v>
      </c>
      <c r="C44" s="89" t="s">
        <v>34</v>
      </c>
      <c r="D44" s="89" t="s">
        <v>34</v>
      </c>
      <c r="E44" s="90" t="s">
        <v>616</v>
      </c>
      <c r="F44" s="789" t="s">
        <v>43</v>
      </c>
      <c r="G44" s="815">
        <f>H44+I44</f>
        <v>28899.8</v>
      </c>
      <c r="H44" s="816">
        <f>H52+H58+H61+H64+H67+H68+H71+H74+H77+H80+H81+H82+H95+H120+H148+H151+H168+H169+H183+H186+H187+H188+H189+H193+H197+H210+H241+H245+H246+H247+H248+H249+H250+H253+H256+H259+H263+H269+H272+H275+H276+H277+H308+H311+H312+H313+H318+H321+H322+H325+H328+H331+H332+H336+H339+H342+H345+H348+H351+H354+H357+H360+H363+H366+H369+H372+H375+H378+H380+H389+H394+H395+H396+H399+H402+H406+H407+H408+H413+H445+H448+H455+H458+H494+H495+H498+H516+H517+H520+H532+H533+H537+H538+H539+H542+H543+H544+H547</f>
        <v>25946.9</v>
      </c>
      <c r="I44" s="816">
        <f>I52+I58+I61+I64+I67+I68+I71+I74+I77+I80+I81+I82+I95+I120+I148+I151+I168+I169+I183+I186+I187+I188+I189+I193+I197+I210+I241+I245+I246+I247+I248+I249+I250+I253+I256+I259+I263+I269+I272+I275+I276+I277+I308+I311+I312+I313+I318+I321+I322+I325+I328+I331+I332+I336+I339+I342+I345+I348+I351+I354+I357+I360+I363+I366+I369+I372+I375+I378+I380+I389+I394+I395+I396+I399+I402+I406+I407+I408+I413+I445+I448+I455+I458+I494+I495+I498+I516+I517+I520+I532+I533+I537+I538+I539+I542+I543+I544+I547</f>
        <v>2952.8999999999992</v>
      </c>
      <c r="J44" s="815">
        <f t="shared" ref="J44:J45" si="50">K44+L44</f>
        <v>5938.18</v>
      </c>
      <c r="K44" s="816">
        <f>K52+K58+K61+K64+K67+K68+K71+K74+K77+K80+K81+K82+K95+K120+K148+K151+K168+K169+K183+K186+K187+K188+K189+K193+K197+K210+K241+K245+K246+K247+K248+K249+K250+K253+K256+K259+K263+K269+K272+K275+K276+K277+K308+K311+K312+K313+K318+K321+K322+K325+K328+K331+K332+K336+K339+K342+K345+K348+K351+K354+K357+K360+K363+K366+K369+K372+K375+K378+K380+K389+K394+K395+K396+K399+K402+K406+K407+K408+K413+K445+K448+K455+K458+K494+K495+K498+K516+K517+K520+K532+K533+K537+K538+K539+K542+K543+K544+K547</f>
        <v>5707.8</v>
      </c>
      <c r="L44" s="816">
        <f>L52+L58+L61+L64+L67+L68+L71+L74+L77+L80+L81+L82+L95+L120+L148+L151+L168+L169+L183+L186+L187+L188+L189+L193+L197+L210+L241+L245+L246+L247+L248+L249+L250+L253+L256+L259+L263+L269+L272+L275+L276+L277+L308+L311+L312+L313+L318+L321+L322+L325+L328+L331+L332+L336+L339+L342+L345+L348+L351+L354+L357+L360+L363+L366+L369+L372+L375+L378+L380+L389+L394+L395+L396+L399+L402+L406+L407+L408+L413+L445+L448+L455+L458+L494+L495+L498+L516+L517+L520+L532+L533+L537+L538+L539+L542+L543+L544+L547</f>
        <v>230.38000000000002</v>
      </c>
      <c r="M44" s="815">
        <f t="shared" ref="M44:M45" si="51">N44+O44</f>
        <v>12908.022999999999</v>
      </c>
      <c r="N44" s="816">
        <f>N52+N58+N61+N64+N67+N68+N71+N74+N77+N80+N81+N82+N95+N120+N148+N151+N168+N169+N183+N186+N187+N188+N189+N193+N197+N210+N241+N245+N246+N247+N248+N249+N250+N253+N256+N259+N263+N269+N272+N275+N276+N277+N308+N311+N312+N313+N318+N321+N322+N325+N328+N331+N332+N336+N339+N342+N345+N348+N351+N354+N357+N360+N363+N366+N369+N372+N375+N378+N380+N389+N394+N395+N396+N399+N402+N406+N407+N408+N413+N445+N448+N455+N458+N494+N495+N498+N516+N517+N520+N532+N533+N537+N538+N539+N542+N543+N544+N547</f>
        <v>12042.9</v>
      </c>
      <c r="O44" s="816">
        <f>O52+O58+O61+O64+O67+O68+O71+O74+O77+O80+O81+O82+O95+O120+O148+O151+O168+O169+O183+O186+O187+O188+O189+O193+O197+O210+O241+O245+O246+O247+O248+O249+O250+O253+O256+O259+O263+O269+O272+O275+O276+O277+O308+O311+O312+O313+O318+O321+O322+O325+O328+O331+O332+O336+O339+O342+O345+O348+O351+O354+O357+O360+O363+O366+O369+O372+O375+O378+O380+O389+O394+O395+O396+O399+O402+O406+O407+O408+O413+O445+O448+O455+O458+O494+O495+O498+O516+O517+O520+O532+O533+O537+O538+O539+O542+O543+O544+O547</f>
        <v>865.12300000000005</v>
      </c>
      <c r="P44" s="815">
        <f t="shared" ref="P44:P45" si="52">Q44+R44</f>
        <v>0</v>
      </c>
      <c r="Q44" s="816">
        <f>Q52+Q58+Q61+Q64+Q67+Q68+Q71+Q74+Q77+Q80+Q81+Q82+Q95+Q120+Q148+Q151+Q168+Q169+Q183+Q186+Q187+Q188+Q189+Q193+Q197+Q210+Q241+Q245+Q246+Q247+Q248+Q249+Q250+Q253+Q256+Q259+Q263+Q269+Q272+Q275+Q276+Q277+Q308+Q311+Q312+Q313+Q318+Q321+Q322+Q325+Q328+Q331+Q332+Q336+Q339+Q342+Q345+Q348+Q351+Q354+Q357+Q360+Q363+Q366+Q369+Q372+Q375+Q378+Q380+Q389+Q394+Q395+Q396+Q399+Q402+Q406+Q407+Q408+Q413+Q445+Q448+Q455+Q458+Q494+Q495+Q498+Q516+Q517+Q520+Q532+Q533+Q537+Q538+Q539+Q542+Q543+Q544+Q547</f>
        <v>0</v>
      </c>
      <c r="R44" s="816">
        <f>R52+R58+R61+R64+R67+R68+R71+R74+R77+R80+R81+R82+R95+R120+R148+R151+R168+R169+R183+R186+R187+R188+R189+R193+R197+R210+R241+R245+R246+R247+R248+R249+R250+R253+R256+R259+R263+R269+R272+R275+R276+R277+R308+R311+R312+R313+R318+R321+R322+R325+R328+R331+R332+R336+R339+R342+R345+R348+R351+R354+R357+R360+R363+R366+R369+R372+R375+R378+R380+R389+R394+R395+R396+R399+R402+R406+R407+R408+R413+R445+R448+R455+R458+R494+R495+R498+R516+R517+R520+R532+R533+R537+R538+R539+R542+R543+R544+R547</f>
        <v>0</v>
      </c>
      <c r="S44" s="815">
        <f t="shared" ref="S44:S45" si="53">T44+U44</f>
        <v>0</v>
      </c>
      <c r="T44" s="816">
        <f>T52+T58+T61+T64+T67+T68+T71+T74+T77+T80+T81+T82+T95+T120+T148+T151+T168+T169+T183+T186+T187+T188+T189+T193+T197+T210+T241+T245+T246+T247+T248+T249+T250+T253+T256+T259+T263+T269+T272+T275+T276+T277+T308+T311+T312+T313+T318+T321+T322+T325+T328+T331+T332+T336+T339+T342+T345+T348+T351+T354+T357+T360+T363+T366+T369+T372+T375+T378+T380+T389+T394+T395+T396+T399+T402+T406+T407+T408+T413+T445+T448+T455+T458+T494+T495+T498+T516+T517+T520+T532+T533+T537+T538+T539+T542+T543+T544+T547</f>
        <v>0</v>
      </c>
      <c r="U44" s="816">
        <f>U52+U58+U61+U64+U67+U68+U71+U74+U77+U80+U81+U82+U95+U120+U148+U151+U168+U169+U183+U186+U187+U188+U189+U193+U197+U210+U241+U245+U246+U247+U248+U249+U250+U253+U256+U259+U263+U269+U272+U275+U276+U277+U308+U311+U312+U313+U318+U321+U322+U325+U328+U331+U332+U336+U339+U342+U345+U348+U351+U354+U357+U360+U363+U366+U369+U372+U375+U378+U380+U389+U394+U395+U396+U399+U402+U406+U407+U408+U413+U445+U448+U455+U458+U494+U495+U498+U516+U517+U520+U532+U533+U537+U538+U539+U542+U543+U544+U547</f>
        <v>0</v>
      </c>
      <c r="V44" s="537" t="s">
        <v>34</v>
      </c>
      <c r="W44" s="798" t="s">
        <v>34</v>
      </c>
      <c r="X44" s="538" t="s">
        <v>34</v>
      </c>
      <c r="Y44" s="539" t="s">
        <v>34</v>
      </c>
      <c r="Z44" s="951">
        <f t="shared" si="46"/>
        <v>22961.62</v>
      </c>
      <c r="AA44" s="952">
        <f t="shared" si="47"/>
        <v>15991.777</v>
      </c>
      <c r="AB44" s="953">
        <f t="shared" si="48"/>
        <v>28899.8</v>
      </c>
      <c r="AC44" s="954">
        <f t="shared" si="49"/>
        <v>28899.8</v>
      </c>
      <c r="AD44" s="955">
        <f>IF(G44&gt;0,ROUND((J44/G44),3),0)</f>
        <v>0.20499999999999999</v>
      </c>
      <c r="AE44" s="956">
        <f>IF(G44&gt;0,ROUND((M44/G44),3),0)</f>
        <v>0.44700000000000001</v>
      </c>
      <c r="AF44" s="956">
        <f>IF(G44&gt;0,ROUND((P44/G44),3),0)</f>
        <v>0</v>
      </c>
      <c r="AG44" s="957">
        <f>IF(G44&gt;0,ROUND((S44/G44),3),0)</f>
        <v>0</v>
      </c>
    </row>
    <row r="45" spans="1:33" ht="26.4">
      <c r="A45" s="1212"/>
      <c r="B45" s="746" t="s">
        <v>33</v>
      </c>
      <c r="C45" s="64" t="s">
        <v>34</v>
      </c>
      <c r="D45" s="64" t="s">
        <v>34</v>
      </c>
      <c r="E45" s="747" t="s">
        <v>617</v>
      </c>
      <c r="F45" s="66" t="s">
        <v>43</v>
      </c>
      <c r="G45" s="817">
        <f t="shared" ref="G45:G48" si="54">H45+I45</f>
        <v>653.4</v>
      </c>
      <c r="H45" s="818">
        <f>H154+H161+H196+H315+H316+H317+H319+H320+H461+H477+H484+H492+H493</f>
        <v>0</v>
      </c>
      <c r="I45" s="818">
        <f>I154+I161+I196+I315+I316+I317+I319+I320+I461+I477+I484+I492+I493</f>
        <v>653.4</v>
      </c>
      <c r="J45" s="817">
        <f t="shared" si="50"/>
        <v>62.7</v>
      </c>
      <c r="K45" s="818">
        <f t="shared" ref="K45:L45" si="55">K154+K161+K196+K315+K316+K317+K319+K320+K461+K477+K484+K492+K493</f>
        <v>0</v>
      </c>
      <c r="L45" s="818">
        <f t="shared" si="55"/>
        <v>62.7</v>
      </c>
      <c r="M45" s="817">
        <f t="shared" si="51"/>
        <v>110.6</v>
      </c>
      <c r="N45" s="818">
        <f t="shared" ref="N45:O45" si="56">N154+N161+N196+N315+N316+N317+N319+N320+N461+N477+N484+N492+N493</f>
        <v>0</v>
      </c>
      <c r="O45" s="818">
        <f t="shared" si="56"/>
        <v>110.6</v>
      </c>
      <c r="P45" s="817">
        <f t="shared" si="52"/>
        <v>0</v>
      </c>
      <c r="Q45" s="818">
        <f t="shared" ref="Q45:R45" si="57">Q154+Q161+Q196+Q315+Q316+Q317+Q319+Q320+Q461+Q477+Q484+Q492+Q493</f>
        <v>0</v>
      </c>
      <c r="R45" s="818">
        <f t="shared" si="57"/>
        <v>0</v>
      </c>
      <c r="S45" s="817">
        <f t="shared" si="53"/>
        <v>0</v>
      </c>
      <c r="T45" s="818">
        <f t="shared" ref="T45:U45" si="58">T154+T161+T196+T315+T316+T317+T319+T320+T461+T477+T484+T492+T493</f>
        <v>0</v>
      </c>
      <c r="U45" s="818">
        <f t="shared" si="58"/>
        <v>0</v>
      </c>
      <c r="V45" s="537" t="s">
        <v>34</v>
      </c>
      <c r="W45" s="798" t="s">
        <v>34</v>
      </c>
      <c r="X45" s="538" t="s">
        <v>34</v>
      </c>
      <c r="Y45" s="539" t="s">
        <v>34</v>
      </c>
      <c r="Z45" s="958">
        <f t="shared" si="46"/>
        <v>590.69999999999993</v>
      </c>
      <c r="AA45" s="959">
        <f t="shared" si="47"/>
        <v>542.79999999999995</v>
      </c>
      <c r="AB45" s="960">
        <f t="shared" si="48"/>
        <v>653.4</v>
      </c>
      <c r="AC45" s="961">
        <f t="shared" si="49"/>
        <v>653.4</v>
      </c>
      <c r="AD45" s="962">
        <f t="shared" ref="AD45:AD48" si="59">IF(G45&gt;0,ROUND((J45/G45),3),0)</f>
        <v>9.6000000000000002E-2</v>
      </c>
      <c r="AE45" s="963">
        <f t="shared" ref="AE45:AE48" si="60">IF(G45&gt;0,ROUND((M45/G45),3),0)</f>
        <v>0.16900000000000001</v>
      </c>
      <c r="AF45" s="963">
        <f t="shared" ref="AF45:AF48" si="61">IF(G45&gt;0,ROUND((P45/G45),3),0)</f>
        <v>0</v>
      </c>
      <c r="AG45" s="964">
        <f t="shared" ref="AG45:AG48" si="62">IF(G45&gt;0,ROUND((S45/G45),3),0)</f>
        <v>0</v>
      </c>
    </row>
    <row r="46" spans="1:33" ht="18">
      <c r="A46" s="1212"/>
      <c r="B46" s="746" t="s">
        <v>33</v>
      </c>
      <c r="C46" s="64" t="s">
        <v>34</v>
      </c>
      <c r="D46" s="64" t="s">
        <v>34</v>
      </c>
      <c r="E46" s="747" t="s">
        <v>618</v>
      </c>
      <c r="F46" s="66" t="s">
        <v>43</v>
      </c>
      <c r="G46" s="817">
        <f t="shared" si="54"/>
        <v>196</v>
      </c>
      <c r="H46" s="820">
        <f>H266</f>
        <v>0</v>
      </c>
      <c r="I46" s="821">
        <f>I266</f>
        <v>196</v>
      </c>
      <c r="J46" s="817">
        <f t="shared" ref="J46:J49" si="63">K46+L46</f>
        <v>8.6999999999999993</v>
      </c>
      <c r="K46" s="820">
        <f>K266</f>
        <v>0</v>
      </c>
      <c r="L46" s="821">
        <f>L266</f>
        <v>8.6999999999999993</v>
      </c>
      <c r="M46" s="817">
        <f t="shared" ref="M46:M49" si="64">N46+O46</f>
        <v>8.6999999999999993</v>
      </c>
      <c r="N46" s="820">
        <f>N266</f>
        <v>0</v>
      </c>
      <c r="O46" s="821">
        <f>O266</f>
        <v>8.6999999999999993</v>
      </c>
      <c r="P46" s="817">
        <f t="shared" ref="P46:P49" si="65">Q46+R46</f>
        <v>0</v>
      </c>
      <c r="Q46" s="820">
        <f>Q266</f>
        <v>0</v>
      </c>
      <c r="R46" s="821">
        <f>R266</f>
        <v>0</v>
      </c>
      <c r="S46" s="817">
        <f t="shared" ref="S46:S49" si="66">T46+U46</f>
        <v>0</v>
      </c>
      <c r="T46" s="820">
        <f>T266</f>
        <v>0</v>
      </c>
      <c r="U46" s="821">
        <f>U266</f>
        <v>0</v>
      </c>
      <c r="V46" s="537" t="s">
        <v>34</v>
      </c>
      <c r="W46" s="798" t="s">
        <v>34</v>
      </c>
      <c r="X46" s="538" t="s">
        <v>34</v>
      </c>
      <c r="Y46" s="539" t="s">
        <v>34</v>
      </c>
      <c r="Z46" s="958">
        <f t="shared" si="46"/>
        <v>187.3</v>
      </c>
      <c r="AA46" s="959">
        <f t="shared" si="47"/>
        <v>187.3</v>
      </c>
      <c r="AB46" s="960">
        <f t="shared" si="48"/>
        <v>196</v>
      </c>
      <c r="AC46" s="961">
        <f t="shared" si="49"/>
        <v>196</v>
      </c>
      <c r="AD46" s="962">
        <f t="shared" si="59"/>
        <v>4.3999999999999997E-2</v>
      </c>
      <c r="AE46" s="963">
        <f t="shared" si="60"/>
        <v>4.3999999999999997E-2</v>
      </c>
      <c r="AF46" s="963">
        <f t="shared" si="61"/>
        <v>0</v>
      </c>
      <c r="AG46" s="964">
        <f t="shared" si="62"/>
        <v>0</v>
      </c>
    </row>
    <row r="47" spans="1:33" s="20" customFormat="1" ht="18">
      <c r="A47" s="1212"/>
      <c r="B47" s="746" t="s">
        <v>33</v>
      </c>
      <c r="C47" s="64" t="s">
        <v>34</v>
      </c>
      <c r="D47" s="64" t="s">
        <v>34</v>
      </c>
      <c r="E47" s="92" t="s">
        <v>702</v>
      </c>
      <c r="F47" s="66" t="s">
        <v>43</v>
      </c>
      <c r="G47" s="817">
        <f>H47+I47</f>
        <v>7.5</v>
      </c>
      <c r="H47" s="818">
        <f>H383</f>
        <v>0</v>
      </c>
      <c r="I47" s="819">
        <f>I383</f>
        <v>7.5</v>
      </c>
      <c r="J47" s="817">
        <f>K47+L47</f>
        <v>0</v>
      </c>
      <c r="K47" s="818">
        <f>K383</f>
        <v>0</v>
      </c>
      <c r="L47" s="819">
        <f>L383</f>
        <v>0</v>
      </c>
      <c r="M47" s="817">
        <f>N47+O47</f>
        <v>0.7</v>
      </c>
      <c r="N47" s="818">
        <f>N383</f>
        <v>0</v>
      </c>
      <c r="O47" s="819">
        <f>O383</f>
        <v>0.7</v>
      </c>
      <c r="P47" s="817">
        <f>Q47+R47</f>
        <v>0</v>
      </c>
      <c r="Q47" s="818">
        <f>Q383</f>
        <v>0</v>
      </c>
      <c r="R47" s="819">
        <f>R383</f>
        <v>0</v>
      </c>
      <c r="S47" s="817">
        <f>T47+U47</f>
        <v>0</v>
      </c>
      <c r="T47" s="818">
        <f>T383</f>
        <v>0</v>
      </c>
      <c r="U47" s="819">
        <f>U383</f>
        <v>0</v>
      </c>
      <c r="V47" s="537" t="s">
        <v>34</v>
      </c>
      <c r="W47" s="798" t="s">
        <v>34</v>
      </c>
      <c r="X47" s="538" t="s">
        <v>34</v>
      </c>
      <c r="Y47" s="539" t="s">
        <v>34</v>
      </c>
      <c r="Z47" s="958">
        <f>G47-J47</f>
        <v>7.5</v>
      </c>
      <c r="AA47" s="959">
        <f>G47-M47</f>
        <v>6.8</v>
      </c>
      <c r="AB47" s="960">
        <f>G47-P47</f>
        <v>7.5</v>
      </c>
      <c r="AC47" s="961">
        <f>G47-S47</f>
        <v>7.5</v>
      </c>
      <c r="AD47" s="962">
        <f>IF(G47&gt;0,ROUND((J47/G47),3),0)</f>
        <v>0</v>
      </c>
      <c r="AE47" s="963">
        <f>IF(G47&gt;0,ROUND((M47/G47),3),0)</f>
        <v>9.2999999999999999E-2</v>
      </c>
      <c r="AF47" s="963">
        <f>IF(G47&gt;0,ROUND((P47/G47),3),0)</f>
        <v>0</v>
      </c>
      <c r="AG47" s="964">
        <f>IF(G47&gt;0,ROUND((S47/G47),3),0)</f>
        <v>0</v>
      </c>
    </row>
    <row r="48" spans="1:33" ht="18">
      <c r="A48" s="1212"/>
      <c r="B48" s="746" t="s">
        <v>33</v>
      </c>
      <c r="C48" s="64" t="s">
        <v>34</v>
      </c>
      <c r="D48" s="64" t="s">
        <v>34</v>
      </c>
      <c r="E48" s="747" t="s">
        <v>619</v>
      </c>
      <c r="F48" s="66" t="s">
        <v>43</v>
      </c>
      <c r="G48" s="817">
        <f t="shared" si="54"/>
        <v>10</v>
      </c>
      <c r="H48" s="818">
        <f>H403</f>
        <v>0</v>
      </c>
      <c r="I48" s="819">
        <f>I403</f>
        <v>10</v>
      </c>
      <c r="J48" s="817">
        <f t="shared" si="63"/>
        <v>0</v>
      </c>
      <c r="K48" s="818">
        <f>K403</f>
        <v>0</v>
      </c>
      <c r="L48" s="819">
        <f>L403</f>
        <v>0</v>
      </c>
      <c r="M48" s="817">
        <f t="shared" si="64"/>
        <v>0</v>
      </c>
      <c r="N48" s="818">
        <f>N403</f>
        <v>0</v>
      </c>
      <c r="O48" s="819">
        <f>O403</f>
        <v>0</v>
      </c>
      <c r="P48" s="817">
        <f t="shared" si="65"/>
        <v>0</v>
      </c>
      <c r="Q48" s="818">
        <f>Q403</f>
        <v>0</v>
      </c>
      <c r="R48" s="819">
        <f>R403</f>
        <v>0</v>
      </c>
      <c r="S48" s="817">
        <f t="shared" si="66"/>
        <v>0</v>
      </c>
      <c r="T48" s="818">
        <f>T403</f>
        <v>0</v>
      </c>
      <c r="U48" s="819">
        <f>U403</f>
        <v>0</v>
      </c>
      <c r="V48" s="537" t="s">
        <v>34</v>
      </c>
      <c r="W48" s="798" t="s">
        <v>34</v>
      </c>
      <c r="X48" s="538" t="s">
        <v>34</v>
      </c>
      <c r="Y48" s="539" t="s">
        <v>34</v>
      </c>
      <c r="Z48" s="958">
        <f t="shared" si="46"/>
        <v>10</v>
      </c>
      <c r="AA48" s="959">
        <f t="shared" si="47"/>
        <v>10</v>
      </c>
      <c r="AB48" s="960">
        <f t="shared" si="48"/>
        <v>10</v>
      </c>
      <c r="AC48" s="961">
        <f t="shared" si="49"/>
        <v>10</v>
      </c>
      <c r="AD48" s="962">
        <f t="shared" si="59"/>
        <v>0</v>
      </c>
      <c r="AE48" s="963">
        <f t="shared" si="60"/>
        <v>0</v>
      </c>
      <c r="AF48" s="963">
        <f t="shared" si="61"/>
        <v>0</v>
      </c>
      <c r="AG48" s="964">
        <f t="shared" si="62"/>
        <v>0</v>
      </c>
    </row>
    <row r="49" spans="1:33" ht="26.4">
      <c r="A49" s="1212"/>
      <c r="B49" s="511" t="s">
        <v>34</v>
      </c>
      <c r="C49" s="54" t="s">
        <v>34</v>
      </c>
      <c r="D49" s="54" t="s">
        <v>34</v>
      </c>
      <c r="E49" s="1189" t="s">
        <v>713</v>
      </c>
      <c r="F49" s="56" t="s">
        <v>43</v>
      </c>
      <c r="G49" s="822">
        <f>H49+I49</f>
        <v>0</v>
      </c>
      <c r="H49" s="823">
        <f>H194+H323+H333+H346+H355+H361+H367+H379+H386+H392+H400+H409+H496+H518+H534+H540+H545+H548</f>
        <v>0</v>
      </c>
      <c r="I49" s="823">
        <f>I194+I323+I333+I346+I355+I361+I367+I379+I386+I392+I400+I409+I496+I518+I534+I540+I545+I548</f>
        <v>0</v>
      </c>
      <c r="J49" s="822">
        <f t="shared" si="63"/>
        <v>0</v>
      </c>
      <c r="K49" s="823">
        <f>K194+K323+K333+K346+K355+K361+K367+K379+K386+K392+K400+K409+K496+K518+K534+K540+K545+K548</f>
        <v>0</v>
      </c>
      <c r="L49" s="823">
        <f>L194+L323+L333+L346+L355+L361+L367+L379+L386+L392+L400+L409+L496+L518+L534+L540+L545+L548</f>
        <v>0</v>
      </c>
      <c r="M49" s="822">
        <f t="shared" si="64"/>
        <v>0</v>
      </c>
      <c r="N49" s="823">
        <f>N194+N323+N333+N346+N355+N361+N367+N379+N386+N392+N400+N409+N496+N518+N534+N540+N545+N548</f>
        <v>0</v>
      </c>
      <c r="O49" s="823">
        <f>O194+O323+O333+O346+O355+O361+O367+O379+O386+O392+O400+O409+O496+O518+O534+O540+O545+O548</f>
        <v>0</v>
      </c>
      <c r="P49" s="822">
        <f t="shared" si="65"/>
        <v>0</v>
      </c>
      <c r="Q49" s="823">
        <f>Q194+Q323+Q333+Q346+Q355+Q361+Q367+Q379+Q386+Q392+Q400+Q409+Q496+Q518+Q534+Q540+Q545+Q548</f>
        <v>0</v>
      </c>
      <c r="R49" s="823">
        <f>R194+R323+R333+R346+R355+R361+R367+R379+R386+R392+R400+R409+R496+R518+R534+R540+R545+R548</f>
        <v>0</v>
      </c>
      <c r="S49" s="822">
        <f t="shared" si="66"/>
        <v>0</v>
      </c>
      <c r="T49" s="823">
        <f>T194+T323+T333+T346+T355+T361+T367+T379+T386+T392+T400+T409+T496+T518+T534+T540+T545+T548</f>
        <v>0</v>
      </c>
      <c r="U49" s="823">
        <f>U194+U323+U333+U346+U355+U361+U367+U379+U386+U392+U400+U409+U496+U518+U534+U540+U545+U548</f>
        <v>0</v>
      </c>
      <c r="V49" s="540" t="s">
        <v>34</v>
      </c>
      <c r="W49" s="799" t="s">
        <v>34</v>
      </c>
      <c r="X49" s="541" t="s">
        <v>34</v>
      </c>
      <c r="Y49" s="542" t="s">
        <v>34</v>
      </c>
      <c r="Z49" s="951">
        <f t="shared" si="46"/>
        <v>0</v>
      </c>
      <c r="AA49" s="952">
        <f t="shared" si="47"/>
        <v>0</v>
      </c>
      <c r="AB49" s="953">
        <f t="shared" si="48"/>
        <v>0</v>
      </c>
      <c r="AC49" s="954">
        <f t="shared" si="49"/>
        <v>0</v>
      </c>
      <c r="AD49" s="955">
        <f t="shared" ref="AD49" si="67">IF(G49&gt;0,ROUND((J49/G49),3),0)</f>
        <v>0</v>
      </c>
      <c r="AE49" s="956">
        <f t="shared" ref="AE49" si="68">IF(G49&gt;0,ROUND((M49/G49),3),0)</f>
        <v>0</v>
      </c>
      <c r="AF49" s="956">
        <f t="shared" ref="AF49" si="69">IF(G49&gt;0,ROUND((P49/G49),3),0)</f>
        <v>0</v>
      </c>
      <c r="AG49" s="957">
        <f t="shared" ref="AG49" si="70">IF(G49&gt;0,ROUND((S49/G49),3),0)</f>
        <v>0</v>
      </c>
    </row>
    <row r="50" spans="1:33" s="93" customFormat="1" ht="12.6" thickBot="1">
      <c r="A50" s="1213"/>
      <c r="B50" s="94"/>
      <c r="C50" s="1206"/>
      <c r="D50" s="1207"/>
      <c r="E50" s="96" t="s">
        <v>44</v>
      </c>
      <c r="F50" s="95"/>
      <c r="G50" s="824"/>
      <c r="H50" s="825"/>
      <c r="I50" s="826"/>
      <c r="J50" s="824"/>
      <c r="K50" s="825"/>
      <c r="L50" s="826"/>
      <c r="M50" s="824"/>
      <c r="N50" s="825"/>
      <c r="O50" s="826"/>
      <c r="P50" s="824"/>
      <c r="Q50" s="825"/>
      <c r="R50" s="826"/>
      <c r="S50" s="824"/>
      <c r="T50" s="825"/>
      <c r="U50" s="826"/>
      <c r="V50" s="672"/>
      <c r="W50" s="96"/>
      <c r="X50" s="670"/>
      <c r="Y50" s="671"/>
      <c r="Z50" s="1121"/>
      <c r="AA50" s="1121"/>
      <c r="AB50" s="1121"/>
      <c r="AC50" s="1122"/>
      <c r="AD50" s="1123"/>
      <c r="AE50" s="1121"/>
      <c r="AF50" s="1121"/>
      <c r="AG50" s="1122"/>
    </row>
    <row r="51" spans="1:33" s="97" customFormat="1" ht="23.4" thickBot="1">
      <c r="A51" s="1228"/>
      <c r="B51" s="676" t="s">
        <v>45</v>
      </c>
      <c r="C51" s="677">
        <v>2000</v>
      </c>
      <c r="D51" s="678"/>
      <c r="E51" s="679" t="s">
        <v>46</v>
      </c>
      <c r="F51" s="680" t="s">
        <v>43</v>
      </c>
      <c r="G51" s="827">
        <f t="shared" ref="G51:U51" si="71">G52+G56+G387+G401</f>
        <v>29396.7</v>
      </c>
      <c r="H51" s="828">
        <f t="shared" si="71"/>
        <v>25946.9</v>
      </c>
      <c r="I51" s="829">
        <f t="shared" si="71"/>
        <v>3449.7999999999993</v>
      </c>
      <c r="J51" s="827">
        <f t="shared" si="71"/>
        <v>5996.68</v>
      </c>
      <c r="K51" s="828">
        <f t="shared" si="71"/>
        <v>5707.8</v>
      </c>
      <c r="L51" s="829">
        <f t="shared" si="71"/>
        <v>288.88</v>
      </c>
      <c r="M51" s="827">
        <f t="shared" si="71"/>
        <v>13015.123</v>
      </c>
      <c r="N51" s="828">
        <f t="shared" si="71"/>
        <v>12042.9</v>
      </c>
      <c r="O51" s="829">
        <f t="shared" si="71"/>
        <v>972.22300000000007</v>
      </c>
      <c r="P51" s="827">
        <f t="shared" si="71"/>
        <v>0</v>
      </c>
      <c r="Q51" s="828">
        <f t="shared" si="71"/>
        <v>0</v>
      </c>
      <c r="R51" s="829">
        <f t="shared" si="71"/>
        <v>0</v>
      </c>
      <c r="S51" s="827">
        <f t="shared" si="71"/>
        <v>0</v>
      </c>
      <c r="T51" s="828">
        <f t="shared" si="71"/>
        <v>0</v>
      </c>
      <c r="U51" s="829">
        <f t="shared" si="71"/>
        <v>0</v>
      </c>
      <c r="V51" s="802" t="s">
        <v>34</v>
      </c>
      <c r="W51" s="800" t="s">
        <v>34</v>
      </c>
      <c r="X51" s="682" t="s">
        <v>34</v>
      </c>
      <c r="Y51" s="683" t="s">
        <v>34</v>
      </c>
      <c r="Z51" s="965">
        <f t="shared" ref="Z51:Z53" si="72">G51-J51</f>
        <v>23400.02</v>
      </c>
      <c r="AA51" s="966">
        <f t="shared" ref="AA51:AA53" si="73">G51-M51</f>
        <v>16381.577000000001</v>
      </c>
      <c r="AB51" s="966">
        <f t="shared" ref="AB51:AB53" si="74">G51-P51</f>
        <v>29396.7</v>
      </c>
      <c r="AC51" s="967">
        <f t="shared" ref="AC51:AC53" si="75">G51-S51</f>
        <v>29396.7</v>
      </c>
      <c r="AD51" s="968">
        <f t="shared" ref="AD51:AD53" si="76">IF(G51&gt;0,ROUND((J51/G51),3),0)</f>
        <v>0.20399999999999999</v>
      </c>
      <c r="AE51" s="969">
        <f t="shared" ref="AE51:AE53" si="77">IF(G51&gt;0,ROUND((M51/G51),3),0)</f>
        <v>0.443</v>
      </c>
      <c r="AF51" s="969">
        <f t="shared" ref="AF51:AF53" si="78">IF(G51&gt;0,ROUND((P51/G51),3),0)</f>
        <v>0</v>
      </c>
      <c r="AG51" s="970">
        <f t="shared" ref="AG51:AG53" si="79">IF(G51&gt;0,ROUND((S51/G51),3),0)</f>
        <v>0</v>
      </c>
    </row>
    <row r="52" spans="1:33" s="636" customFormat="1" ht="18.600000000000001" thickBot="1">
      <c r="A52" s="1210"/>
      <c r="B52" s="637">
        <v>1</v>
      </c>
      <c r="C52" s="98" t="s">
        <v>47</v>
      </c>
      <c r="D52" s="638"/>
      <c r="E52" s="99" t="s">
        <v>48</v>
      </c>
      <c r="F52" s="100" t="s">
        <v>43</v>
      </c>
      <c r="G52" s="643">
        <f t="shared" ref="G52:U52" si="80">G53+G54</f>
        <v>25839.7</v>
      </c>
      <c r="H52" s="644">
        <f t="shared" si="80"/>
        <v>25839.7</v>
      </c>
      <c r="I52" s="645">
        <f t="shared" si="80"/>
        <v>0</v>
      </c>
      <c r="J52" s="643">
        <f t="shared" si="80"/>
        <v>5600.6</v>
      </c>
      <c r="K52" s="644">
        <f t="shared" si="80"/>
        <v>5600.6</v>
      </c>
      <c r="L52" s="645">
        <f t="shared" si="80"/>
        <v>0</v>
      </c>
      <c r="M52" s="643">
        <f t="shared" si="80"/>
        <v>11935.699999999999</v>
      </c>
      <c r="N52" s="644">
        <f t="shared" si="80"/>
        <v>11935.699999999999</v>
      </c>
      <c r="O52" s="645">
        <f t="shared" si="80"/>
        <v>0</v>
      </c>
      <c r="P52" s="643">
        <f t="shared" si="80"/>
        <v>0</v>
      </c>
      <c r="Q52" s="644">
        <f t="shared" si="80"/>
        <v>0</v>
      </c>
      <c r="R52" s="645">
        <f t="shared" si="80"/>
        <v>0</v>
      </c>
      <c r="S52" s="643">
        <f t="shared" si="80"/>
        <v>0</v>
      </c>
      <c r="T52" s="644">
        <f t="shared" si="80"/>
        <v>0</v>
      </c>
      <c r="U52" s="645">
        <f t="shared" si="80"/>
        <v>0</v>
      </c>
      <c r="V52" s="673" t="s">
        <v>34</v>
      </c>
      <c r="W52" s="801" t="s">
        <v>34</v>
      </c>
      <c r="X52" s="674" t="s">
        <v>34</v>
      </c>
      <c r="Y52" s="675" t="s">
        <v>34</v>
      </c>
      <c r="Z52" s="971">
        <f t="shared" si="72"/>
        <v>20239.099999999999</v>
      </c>
      <c r="AA52" s="972">
        <f t="shared" si="73"/>
        <v>13904.000000000002</v>
      </c>
      <c r="AB52" s="972">
        <f t="shared" si="74"/>
        <v>25839.7</v>
      </c>
      <c r="AC52" s="973">
        <f t="shared" si="75"/>
        <v>25839.7</v>
      </c>
      <c r="AD52" s="974">
        <f t="shared" si="76"/>
        <v>0.217</v>
      </c>
      <c r="AE52" s="975">
        <f t="shared" si="77"/>
        <v>0.46200000000000002</v>
      </c>
      <c r="AF52" s="975">
        <f t="shared" si="78"/>
        <v>0</v>
      </c>
      <c r="AG52" s="976">
        <f t="shared" si="79"/>
        <v>0</v>
      </c>
    </row>
    <row r="53" spans="1:33" s="636" customFormat="1" ht="18.600000000000001" thickBot="1">
      <c r="A53" s="1210"/>
      <c r="B53" s="101" t="s">
        <v>784</v>
      </c>
      <c r="C53" s="102">
        <v>2111</v>
      </c>
      <c r="D53" s="639"/>
      <c r="E53" s="103" t="s">
        <v>49</v>
      </c>
      <c r="F53" s="646" t="s">
        <v>43</v>
      </c>
      <c r="G53" s="661">
        <f>H53+I53</f>
        <v>21003.4</v>
      </c>
      <c r="H53" s="662">
        <v>21003.4</v>
      </c>
      <c r="I53" s="663"/>
      <c r="J53" s="661">
        <f>K53+L53</f>
        <v>4668.5</v>
      </c>
      <c r="K53" s="662">
        <v>4668.5</v>
      </c>
      <c r="L53" s="663"/>
      <c r="M53" s="661">
        <f>N53+O53</f>
        <v>9926.2999999999993</v>
      </c>
      <c r="N53" s="662">
        <v>9926.2999999999993</v>
      </c>
      <c r="O53" s="663"/>
      <c r="P53" s="661">
        <f>Q53+R53</f>
        <v>0</v>
      </c>
      <c r="Q53" s="662"/>
      <c r="R53" s="663"/>
      <c r="S53" s="661">
        <f>T53+U53</f>
        <v>0</v>
      </c>
      <c r="T53" s="662"/>
      <c r="U53" s="663"/>
      <c r="V53" s="564" t="s">
        <v>34</v>
      </c>
      <c r="W53" s="554" t="s">
        <v>34</v>
      </c>
      <c r="X53" s="554" t="s">
        <v>34</v>
      </c>
      <c r="Y53" s="565" t="s">
        <v>34</v>
      </c>
      <c r="Z53" s="977">
        <f t="shared" si="72"/>
        <v>16334.900000000001</v>
      </c>
      <c r="AA53" s="978">
        <f t="shared" si="73"/>
        <v>11077.100000000002</v>
      </c>
      <c r="AB53" s="978">
        <f t="shared" si="74"/>
        <v>21003.4</v>
      </c>
      <c r="AC53" s="979">
        <f t="shared" si="75"/>
        <v>21003.4</v>
      </c>
      <c r="AD53" s="980">
        <f t="shared" si="76"/>
        <v>0.222</v>
      </c>
      <c r="AE53" s="981">
        <f t="shared" si="77"/>
        <v>0.47299999999999998</v>
      </c>
      <c r="AF53" s="981">
        <f t="shared" si="78"/>
        <v>0</v>
      </c>
      <c r="AG53" s="982">
        <f t="shared" si="79"/>
        <v>0</v>
      </c>
    </row>
    <row r="54" spans="1:33" s="636" customFormat="1" ht="18.600000000000001" thickBot="1">
      <c r="A54" s="1210"/>
      <c r="B54" s="108" t="s">
        <v>50</v>
      </c>
      <c r="C54" s="109" t="s">
        <v>51</v>
      </c>
      <c r="D54" s="110"/>
      <c r="E54" s="111" t="s">
        <v>52</v>
      </c>
      <c r="F54" s="112" t="s">
        <v>43</v>
      </c>
      <c r="G54" s="661">
        <f>H54+I54</f>
        <v>4836.3</v>
      </c>
      <c r="H54" s="662">
        <v>4836.3</v>
      </c>
      <c r="I54" s="663"/>
      <c r="J54" s="661">
        <f>K54+L54</f>
        <v>932.1</v>
      </c>
      <c r="K54" s="662">
        <v>932.1</v>
      </c>
      <c r="L54" s="663"/>
      <c r="M54" s="661">
        <f>N54+O54</f>
        <v>2009.4</v>
      </c>
      <c r="N54" s="662">
        <v>2009.4</v>
      </c>
      <c r="O54" s="663"/>
      <c r="P54" s="661">
        <f>Q54+R54</f>
        <v>0</v>
      </c>
      <c r="Q54" s="662"/>
      <c r="R54" s="663"/>
      <c r="S54" s="661">
        <f>T54+U54</f>
        <v>0</v>
      </c>
      <c r="T54" s="662"/>
      <c r="U54" s="663"/>
      <c r="V54" s="564" t="s">
        <v>34</v>
      </c>
      <c r="W54" s="554" t="s">
        <v>34</v>
      </c>
      <c r="X54" s="554" t="s">
        <v>34</v>
      </c>
      <c r="Y54" s="565" t="s">
        <v>34</v>
      </c>
      <c r="Z54" s="977">
        <f t="shared" ref="Z54" si="81">G54-J54</f>
        <v>3904.2000000000003</v>
      </c>
      <c r="AA54" s="978">
        <f t="shared" ref="AA54" si="82">G54-M54</f>
        <v>2826.9</v>
      </c>
      <c r="AB54" s="978">
        <f t="shared" ref="AB54" si="83">G54-P54</f>
        <v>4836.3</v>
      </c>
      <c r="AC54" s="979">
        <f t="shared" ref="AC54" si="84">G54-S54</f>
        <v>4836.3</v>
      </c>
      <c r="AD54" s="980">
        <f t="shared" ref="AD54" si="85">IF(G54&gt;0,ROUND((J54/G54),3),0)</f>
        <v>0.193</v>
      </c>
      <c r="AE54" s="981">
        <f t="shared" ref="AE54" si="86">IF(G54&gt;0,ROUND((M54/G54),3),0)</f>
        <v>0.41499999999999998</v>
      </c>
      <c r="AF54" s="981">
        <f t="shared" ref="AF54" si="87">IF(G54&gt;0,ROUND((P54/G54),3),0)</f>
        <v>0</v>
      </c>
      <c r="AG54" s="982">
        <f t="shared" ref="AG54" si="88">IF(G54&gt;0,ROUND((S54/G54),3),0)</f>
        <v>0</v>
      </c>
    </row>
    <row r="55" spans="1:33" s="636" customFormat="1" ht="16.2" outlineLevel="1" thickBot="1">
      <c r="A55" s="1211"/>
      <c r="B55" s="1561"/>
      <c r="C55" s="1562"/>
      <c r="D55" s="1563"/>
      <c r="E55" s="1564" t="s">
        <v>494</v>
      </c>
      <c r="F55" s="1565" t="s">
        <v>41</v>
      </c>
      <c r="G55" s="687">
        <f>IF(G54&gt;0,ROUND((G54/G53),3),0)</f>
        <v>0.23</v>
      </c>
      <c r="H55" s="382" t="s">
        <v>34</v>
      </c>
      <c r="I55" s="688" t="s">
        <v>34</v>
      </c>
      <c r="J55" s="687">
        <f>IF(J54&gt;0,ROUND((J54/J53),3),0)</f>
        <v>0.2</v>
      </c>
      <c r="K55" s="382" t="s">
        <v>34</v>
      </c>
      <c r="L55" s="688" t="s">
        <v>34</v>
      </c>
      <c r="M55" s="687">
        <f>IF(M54&gt;0,ROUND((M54/M53),3),0)</f>
        <v>0.20200000000000001</v>
      </c>
      <c r="N55" s="382" t="s">
        <v>34</v>
      </c>
      <c r="O55" s="688" t="s">
        <v>34</v>
      </c>
      <c r="P55" s="687">
        <f>IF(P54&gt;0,ROUND((P54/P53),3),0)</f>
        <v>0</v>
      </c>
      <c r="Q55" s="382" t="s">
        <v>34</v>
      </c>
      <c r="R55" s="688" t="s">
        <v>34</v>
      </c>
      <c r="S55" s="687">
        <f>IF(S54&gt;0,ROUND((S54/S53),3),0)</f>
        <v>0</v>
      </c>
      <c r="T55" s="382" t="s">
        <v>34</v>
      </c>
      <c r="U55" s="688" t="s">
        <v>34</v>
      </c>
      <c r="V55" s="1551" t="s">
        <v>34</v>
      </c>
      <c r="W55" s="1545" t="s">
        <v>34</v>
      </c>
      <c r="X55" s="1545" t="s">
        <v>34</v>
      </c>
      <c r="Y55" s="1546" t="s">
        <v>34</v>
      </c>
      <c r="Z55" s="989" t="s">
        <v>34</v>
      </c>
      <c r="AA55" s="990" t="s">
        <v>34</v>
      </c>
      <c r="AB55" s="990" t="s">
        <v>34</v>
      </c>
      <c r="AC55" s="991" t="s">
        <v>34</v>
      </c>
      <c r="AD55" s="989" t="s">
        <v>34</v>
      </c>
      <c r="AE55" s="990" t="s">
        <v>34</v>
      </c>
      <c r="AF55" s="990" t="s">
        <v>34</v>
      </c>
      <c r="AG55" s="991" t="s">
        <v>34</v>
      </c>
    </row>
    <row r="56" spans="1:33" s="115" customFormat="1" ht="18.600000000000001" thickBot="1">
      <c r="A56" s="1212"/>
      <c r="B56" s="113">
        <v>2</v>
      </c>
      <c r="C56" s="114">
        <v>2200</v>
      </c>
      <c r="D56" s="102"/>
      <c r="E56" s="103" t="s">
        <v>53</v>
      </c>
      <c r="F56" s="104" t="s">
        <v>43</v>
      </c>
      <c r="G56" s="830">
        <f t="shared" ref="G56:U56" si="89">G57+G195+G324+G334+G381</f>
        <v>3533.9999999999995</v>
      </c>
      <c r="H56" s="831">
        <f t="shared" si="89"/>
        <v>107.2</v>
      </c>
      <c r="I56" s="832">
        <f t="shared" si="89"/>
        <v>3426.7999999999993</v>
      </c>
      <c r="J56" s="830">
        <f t="shared" si="89"/>
        <v>396.08000000000004</v>
      </c>
      <c r="K56" s="831">
        <f t="shared" si="89"/>
        <v>107.2</v>
      </c>
      <c r="L56" s="832">
        <f t="shared" si="89"/>
        <v>288.88</v>
      </c>
      <c r="M56" s="830">
        <f t="shared" si="89"/>
        <v>1079.423</v>
      </c>
      <c r="N56" s="831">
        <f t="shared" si="89"/>
        <v>107.2</v>
      </c>
      <c r="O56" s="832">
        <f t="shared" si="89"/>
        <v>972.22300000000007</v>
      </c>
      <c r="P56" s="830">
        <f t="shared" si="89"/>
        <v>0</v>
      </c>
      <c r="Q56" s="831">
        <f t="shared" si="89"/>
        <v>0</v>
      </c>
      <c r="R56" s="832">
        <f t="shared" si="89"/>
        <v>0</v>
      </c>
      <c r="S56" s="830">
        <f t="shared" si="89"/>
        <v>0</v>
      </c>
      <c r="T56" s="831">
        <f t="shared" si="89"/>
        <v>0</v>
      </c>
      <c r="U56" s="832">
        <f t="shared" si="89"/>
        <v>0</v>
      </c>
      <c r="V56" s="561" t="s">
        <v>34</v>
      </c>
      <c r="W56" s="562" t="s">
        <v>34</v>
      </c>
      <c r="X56" s="562" t="s">
        <v>34</v>
      </c>
      <c r="Y56" s="563" t="s">
        <v>34</v>
      </c>
      <c r="Z56" s="992">
        <f t="shared" ref="Z56:Z58" si="90">G56-J56</f>
        <v>3137.9199999999996</v>
      </c>
      <c r="AA56" s="993">
        <f t="shared" ref="AA56:AA58" si="91">G56-M56</f>
        <v>2454.5769999999993</v>
      </c>
      <c r="AB56" s="993">
        <f t="shared" ref="AB56:AB58" si="92">G56-P56</f>
        <v>3533.9999999999995</v>
      </c>
      <c r="AC56" s="994">
        <f t="shared" ref="AC56:AC58" si="93">G56-S56</f>
        <v>3533.9999999999995</v>
      </c>
      <c r="AD56" s="995">
        <f t="shared" ref="AD56:AD58" si="94">IF(G56&gt;0,ROUND((J56/G56),3),0)</f>
        <v>0.112</v>
      </c>
      <c r="AE56" s="996">
        <f t="shared" ref="AE56:AE58" si="95">IF(G56&gt;0,ROUND((M56/G56),3),0)</f>
        <v>0.30499999999999999</v>
      </c>
      <c r="AF56" s="996">
        <f t="shared" ref="AF56:AF58" si="96">IF(G56&gt;0,ROUND((P56/G56),3),0)</f>
        <v>0</v>
      </c>
      <c r="AG56" s="997">
        <f t="shared" ref="AG56:AG58" si="97">IF(G56&gt;0,ROUND((S56/G56),3),0)</f>
        <v>0</v>
      </c>
    </row>
    <row r="57" spans="1:33" s="106" customFormat="1" ht="18.600000000000001" thickBot="1">
      <c r="A57" s="1212"/>
      <c r="B57" s="108" t="s">
        <v>54</v>
      </c>
      <c r="C57" s="109">
        <v>2210</v>
      </c>
      <c r="D57" s="110"/>
      <c r="E57" s="116" t="s">
        <v>55</v>
      </c>
      <c r="F57" s="117" t="s">
        <v>43</v>
      </c>
      <c r="G57" s="833">
        <f t="shared" ref="G57:U57" si="98">G58+G61+G64+G67+G68+G71+G74+G77+G80+G81+G82+G95+G120+G148+G151+G154+G161+G168+G169+G183+G186+G187+G188+G189+G193+G194</f>
        <v>1415.6999999999998</v>
      </c>
      <c r="H57" s="834">
        <f t="shared" si="98"/>
        <v>0</v>
      </c>
      <c r="I57" s="835">
        <f t="shared" si="98"/>
        <v>1415.6999999999998</v>
      </c>
      <c r="J57" s="833">
        <f t="shared" si="98"/>
        <v>32.800000000000004</v>
      </c>
      <c r="K57" s="834">
        <f t="shared" si="98"/>
        <v>0</v>
      </c>
      <c r="L57" s="835">
        <f t="shared" si="98"/>
        <v>32.800000000000004</v>
      </c>
      <c r="M57" s="833">
        <f t="shared" si="98"/>
        <v>506</v>
      </c>
      <c r="N57" s="834">
        <f t="shared" si="98"/>
        <v>0</v>
      </c>
      <c r="O57" s="835">
        <f t="shared" si="98"/>
        <v>506</v>
      </c>
      <c r="P57" s="833">
        <f t="shared" si="98"/>
        <v>0</v>
      </c>
      <c r="Q57" s="834">
        <f t="shared" si="98"/>
        <v>0</v>
      </c>
      <c r="R57" s="835">
        <f t="shared" si="98"/>
        <v>0</v>
      </c>
      <c r="S57" s="833">
        <f t="shared" si="98"/>
        <v>0</v>
      </c>
      <c r="T57" s="834">
        <f t="shared" si="98"/>
        <v>0</v>
      </c>
      <c r="U57" s="835">
        <f t="shared" si="98"/>
        <v>0</v>
      </c>
      <c r="V57" s="564" t="s">
        <v>34</v>
      </c>
      <c r="W57" s="554" t="s">
        <v>34</v>
      </c>
      <c r="X57" s="554" t="s">
        <v>34</v>
      </c>
      <c r="Y57" s="565" t="s">
        <v>34</v>
      </c>
      <c r="Z57" s="977">
        <f t="shared" si="90"/>
        <v>1382.8999999999999</v>
      </c>
      <c r="AA57" s="978">
        <f t="shared" si="91"/>
        <v>909.69999999999982</v>
      </c>
      <c r="AB57" s="978">
        <f t="shared" si="92"/>
        <v>1415.6999999999998</v>
      </c>
      <c r="AC57" s="979">
        <f t="shared" si="93"/>
        <v>1415.6999999999998</v>
      </c>
      <c r="AD57" s="980">
        <f t="shared" si="94"/>
        <v>2.3E-2</v>
      </c>
      <c r="AE57" s="981">
        <f t="shared" si="95"/>
        <v>0.35699999999999998</v>
      </c>
      <c r="AF57" s="981">
        <f t="shared" si="96"/>
        <v>0</v>
      </c>
      <c r="AG57" s="982">
        <f t="shared" si="97"/>
        <v>0</v>
      </c>
    </row>
    <row r="58" spans="1:33" s="121" customFormat="1" ht="15.6" outlineLevel="1">
      <c r="A58" s="131"/>
      <c r="B58" s="118" t="s">
        <v>56</v>
      </c>
      <c r="C58" s="119">
        <v>2210</v>
      </c>
      <c r="D58" s="120" t="s">
        <v>57</v>
      </c>
      <c r="E58" s="55" t="s">
        <v>58</v>
      </c>
      <c r="F58" s="119" t="s">
        <v>43</v>
      </c>
      <c r="G58" s="653">
        <f>H58+I58</f>
        <v>360</v>
      </c>
      <c r="H58" s="836">
        <f>ROUND(H59*H60/1000,1)</f>
        <v>0</v>
      </c>
      <c r="I58" s="837">
        <f>ROUND(I59*I60/1000,1)</f>
        <v>360</v>
      </c>
      <c r="J58" s="653">
        <f>K58+L58</f>
        <v>0</v>
      </c>
      <c r="K58" s="836">
        <f>ROUND(K59*K60/1000,1)</f>
        <v>0</v>
      </c>
      <c r="L58" s="837">
        <f>ROUND(L59*L60/1000,1)</f>
        <v>0</v>
      </c>
      <c r="M58" s="653">
        <f>N58+O58</f>
        <v>360</v>
      </c>
      <c r="N58" s="836">
        <f>ROUND(N59*N60/1000,1)</f>
        <v>0</v>
      </c>
      <c r="O58" s="837">
        <f>ROUND(O59*O60/1000,1)</f>
        <v>360</v>
      </c>
      <c r="P58" s="653">
        <f>Q58+R58</f>
        <v>0</v>
      </c>
      <c r="Q58" s="836">
        <f>ROUND(Q59*Q60/1000,1)</f>
        <v>0</v>
      </c>
      <c r="R58" s="837">
        <f>ROUND(R59*R60/1000,1)</f>
        <v>0</v>
      </c>
      <c r="S58" s="653">
        <f>T58+U58</f>
        <v>0</v>
      </c>
      <c r="T58" s="836">
        <f>ROUND(T59*T60/1000,1)</f>
        <v>0</v>
      </c>
      <c r="U58" s="837">
        <f>ROUND(U59*U60/1000,1)</f>
        <v>0</v>
      </c>
      <c r="V58" s="566" t="s">
        <v>34</v>
      </c>
      <c r="W58" s="567" t="s">
        <v>34</v>
      </c>
      <c r="X58" s="567" t="s">
        <v>34</v>
      </c>
      <c r="Y58" s="568" t="s">
        <v>34</v>
      </c>
      <c r="Z58" s="998">
        <f t="shared" si="90"/>
        <v>360</v>
      </c>
      <c r="AA58" s="999">
        <f t="shared" si="91"/>
        <v>0</v>
      </c>
      <c r="AB58" s="999">
        <f t="shared" si="92"/>
        <v>360</v>
      </c>
      <c r="AC58" s="1000">
        <f t="shared" si="93"/>
        <v>360</v>
      </c>
      <c r="AD58" s="1001">
        <f t="shared" si="94"/>
        <v>0</v>
      </c>
      <c r="AE58" s="1002">
        <f t="shared" si="95"/>
        <v>1</v>
      </c>
      <c r="AF58" s="1002">
        <f t="shared" si="96"/>
        <v>0</v>
      </c>
      <c r="AG58" s="1003">
        <f t="shared" si="97"/>
        <v>0</v>
      </c>
    </row>
    <row r="59" spans="1:33" s="122" customFormat="1" ht="12" outlineLevel="1">
      <c r="A59" s="1213"/>
      <c r="B59" s="123"/>
      <c r="C59" s="124"/>
      <c r="D59" s="125" t="s">
        <v>57</v>
      </c>
      <c r="E59" s="126" t="s">
        <v>59</v>
      </c>
      <c r="F59" s="124" t="s">
        <v>60</v>
      </c>
      <c r="G59" s="838">
        <f>H59+I59</f>
        <v>50000</v>
      </c>
      <c r="H59" s="839"/>
      <c r="I59" s="840">
        <v>50000</v>
      </c>
      <c r="J59" s="838">
        <f>K59+L59</f>
        <v>0</v>
      </c>
      <c r="K59" s="839"/>
      <c r="L59" s="840"/>
      <c r="M59" s="838">
        <f>N59+O59</f>
        <v>50000</v>
      </c>
      <c r="N59" s="839"/>
      <c r="O59" s="840">
        <v>50000</v>
      </c>
      <c r="P59" s="838">
        <f>Q59+R59</f>
        <v>0</v>
      </c>
      <c r="Q59" s="839"/>
      <c r="R59" s="840"/>
      <c r="S59" s="838">
        <f>T59+U59</f>
        <v>0</v>
      </c>
      <c r="T59" s="839"/>
      <c r="U59" s="840"/>
      <c r="V59" s="569" t="s">
        <v>34</v>
      </c>
      <c r="W59" s="570" t="s">
        <v>34</v>
      </c>
      <c r="X59" s="570" t="s">
        <v>34</v>
      </c>
      <c r="Y59" s="571" t="s">
        <v>34</v>
      </c>
      <c r="Z59" s="1004" t="s">
        <v>34</v>
      </c>
      <c r="AA59" s="1005" t="s">
        <v>34</v>
      </c>
      <c r="AB59" s="1005" t="s">
        <v>34</v>
      </c>
      <c r="AC59" s="1006" t="s">
        <v>34</v>
      </c>
      <c r="AD59" s="1004" t="s">
        <v>34</v>
      </c>
      <c r="AE59" s="1005" t="s">
        <v>34</v>
      </c>
      <c r="AF59" s="1005" t="s">
        <v>34</v>
      </c>
      <c r="AG59" s="1006" t="s">
        <v>34</v>
      </c>
    </row>
    <row r="60" spans="1:33" s="122" customFormat="1" ht="12.6" outlineLevel="1" thickBot="1">
      <c r="A60" s="1213"/>
      <c r="B60" s="127"/>
      <c r="C60" s="128"/>
      <c r="D60" s="129" t="s">
        <v>57</v>
      </c>
      <c r="E60" s="130" t="s">
        <v>61</v>
      </c>
      <c r="F60" s="128" t="s">
        <v>62</v>
      </c>
      <c r="G60" s="841">
        <f>IF(I60+H60&gt;0,AVERAGE(H60:I60),0)</f>
        <v>7.2</v>
      </c>
      <c r="H60" s="842"/>
      <c r="I60" s="843">
        <v>7.2</v>
      </c>
      <c r="J60" s="841">
        <f>IF(L60+K60&gt;0,AVERAGE(K60:L60),0)</f>
        <v>0</v>
      </c>
      <c r="K60" s="842"/>
      <c r="L60" s="843"/>
      <c r="M60" s="841">
        <f>IF(O60+N60&gt;0,AVERAGE(N60:O60),0)</f>
        <v>7.2</v>
      </c>
      <c r="N60" s="842"/>
      <c r="O60" s="843">
        <v>7.2</v>
      </c>
      <c r="P60" s="841">
        <f>IF(R60+Q60&gt;0,AVERAGE(Q60:R60),0)</f>
        <v>0</v>
      </c>
      <c r="Q60" s="842"/>
      <c r="R60" s="843"/>
      <c r="S60" s="841">
        <f>IF(U60+T60&gt;0,AVERAGE(T60:U60),0)</f>
        <v>0</v>
      </c>
      <c r="T60" s="842"/>
      <c r="U60" s="843"/>
      <c r="V60" s="572" t="s">
        <v>34</v>
      </c>
      <c r="W60" s="573" t="s">
        <v>34</v>
      </c>
      <c r="X60" s="573" t="s">
        <v>34</v>
      </c>
      <c r="Y60" s="574" t="s">
        <v>34</v>
      </c>
      <c r="Z60" s="1007" t="s">
        <v>34</v>
      </c>
      <c r="AA60" s="1008" t="s">
        <v>34</v>
      </c>
      <c r="AB60" s="1008" t="s">
        <v>34</v>
      </c>
      <c r="AC60" s="1009" t="s">
        <v>34</v>
      </c>
      <c r="AD60" s="1007" t="s">
        <v>34</v>
      </c>
      <c r="AE60" s="1008" t="s">
        <v>34</v>
      </c>
      <c r="AF60" s="1008" t="s">
        <v>34</v>
      </c>
      <c r="AG60" s="1009" t="s">
        <v>34</v>
      </c>
    </row>
    <row r="61" spans="1:33" s="135" customFormat="1" ht="16.2" outlineLevel="1" thickTop="1">
      <c r="A61" s="131"/>
      <c r="B61" s="132" t="s">
        <v>63</v>
      </c>
      <c r="C61" s="133">
        <v>2210</v>
      </c>
      <c r="D61" s="134" t="s">
        <v>57</v>
      </c>
      <c r="E61" s="55" t="s">
        <v>64</v>
      </c>
      <c r="F61" s="133" t="s">
        <v>43</v>
      </c>
      <c r="G61" s="653">
        <f>H61+I61</f>
        <v>122.7</v>
      </c>
      <c r="H61" s="836">
        <f>ROUND(H62*H63/1000,1)</f>
        <v>0</v>
      </c>
      <c r="I61" s="837">
        <f>ROUND(I62*I63/1000,1)</f>
        <v>122.7</v>
      </c>
      <c r="J61" s="653">
        <f>K61+L61</f>
        <v>0</v>
      </c>
      <c r="K61" s="836">
        <f>ROUND(K62*K63/1000,1)</f>
        <v>0</v>
      </c>
      <c r="L61" s="837">
        <f>ROUND(L62*L63/1000,1)</f>
        <v>0</v>
      </c>
      <c r="M61" s="653">
        <f>N61+O61</f>
        <v>0</v>
      </c>
      <c r="N61" s="836">
        <f>ROUND(N62*N63/1000,1)</f>
        <v>0</v>
      </c>
      <c r="O61" s="837">
        <f>ROUND(O62*O63/1000,1)</f>
        <v>0</v>
      </c>
      <c r="P61" s="653">
        <f>Q61+R61</f>
        <v>0</v>
      </c>
      <c r="Q61" s="836">
        <f>ROUND(Q62*Q63/1000,1)</f>
        <v>0</v>
      </c>
      <c r="R61" s="837">
        <f>ROUND(R62*R63/1000,1)</f>
        <v>0</v>
      </c>
      <c r="S61" s="653">
        <f>T61+U61</f>
        <v>0</v>
      </c>
      <c r="T61" s="836">
        <f>ROUND(T62*T63/1000,1)</f>
        <v>0</v>
      </c>
      <c r="U61" s="837">
        <f>ROUND(U62*U63/1000,1)</f>
        <v>0</v>
      </c>
      <c r="V61" s="575" t="s">
        <v>34</v>
      </c>
      <c r="W61" s="576" t="s">
        <v>34</v>
      </c>
      <c r="X61" s="576" t="s">
        <v>34</v>
      </c>
      <c r="Y61" s="577" t="s">
        <v>34</v>
      </c>
      <c r="Z61" s="983">
        <f t="shared" ref="Z61" si="99">G61-J61</f>
        <v>122.7</v>
      </c>
      <c r="AA61" s="836">
        <f t="shared" ref="AA61" si="100">G61-M61</f>
        <v>122.7</v>
      </c>
      <c r="AB61" s="836">
        <f t="shared" ref="AB61" si="101">G61-P61</f>
        <v>122.7</v>
      </c>
      <c r="AC61" s="984">
        <f t="shared" ref="AC61" si="102">G61-S61</f>
        <v>122.7</v>
      </c>
      <c r="AD61" s="985">
        <f t="shared" ref="AD61" si="103">IF(G61&gt;0,ROUND((J61/G61),3),0)</f>
        <v>0</v>
      </c>
      <c r="AE61" s="986">
        <f t="shared" ref="AE61" si="104">IF(G61&gt;0,ROUND((M61/G61),3),0)</f>
        <v>0</v>
      </c>
      <c r="AF61" s="986">
        <f t="shared" ref="AF61" si="105">IF(G61&gt;0,ROUND((P61/G61),3),0)</f>
        <v>0</v>
      </c>
      <c r="AG61" s="987">
        <f t="shared" ref="AG61" si="106">IF(G61&gt;0,ROUND((S61/G61),3),0)</f>
        <v>0</v>
      </c>
    </row>
    <row r="62" spans="1:33" s="136" customFormat="1" ht="12" outlineLevel="1">
      <c r="A62" s="1213"/>
      <c r="B62" s="137"/>
      <c r="C62" s="124"/>
      <c r="D62" s="138" t="s">
        <v>57</v>
      </c>
      <c r="E62" s="139" t="s">
        <v>65</v>
      </c>
      <c r="F62" s="140" t="s">
        <v>66</v>
      </c>
      <c r="G62" s="838">
        <f>H62+I62</f>
        <v>1480</v>
      </c>
      <c r="H62" s="839"/>
      <c r="I62" s="840">
        <v>1480</v>
      </c>
      <c r="J62" s="838">
        <f>K62+L62</f>
        <v>0</v>
      </c>
      <c r="K62" s="839"/>
      <c r="L62" s="840"/>
      <c r="M62" s="838">
        <f>N62+O62</f>
        <v>0</v>
      </c>
      <c r="N62" s="839"/>
      <c r="O62" s="840"/>
      <c r="P62" s="838">
        <f>Q62+R62</f>
        <v>0</v>
      </c>
      <c r="Q62" s="839"/>
      <c r="R62" s="840"/>
      <c r="S62" s="838">
        <f>T62+U62</f>
        <v>0</v>
      </c>
      <c r="T62" s="839"/>
      <c r="U62" s="840"/>
      <c r="V62" s="569" t="s">
        <v>34</v>
      </c>
      <c r="W62" s="570" t="s">
        <v>34</v>
      </c>
      <c r="X62" s="570" t="s">
        <v>34</v>
      </c>
      <c r="Y62" s="571" t="s">
        <v>34</v>
      </c>
      <c r="Z62" s="1004" t="s">
        <v>34</v>
      </c>
      <c r="AA62" s="1005" t="s">
        <v>34</v>
      </c>
      <c r="AB62" s="1005" t="s">
        <v>34</v>
      </c>
      <c r="AC62" s="1006" t="s">
        <v>34</v>
      </c>
      <c r="AD62" s="1004" t="s">
        <v>34</v>
      </c>
      <c r="AE62" s="1005" t="s">
        <v>34</v>
      </c>
      <c r="AF62" s="1005" t="s">
        <v>34</v>
      </c>
      <c r="AG62" s="1006" t="s">
        <v>34</v>
      </c>
    </row>
    <row r="63" spans="1:33" s="136" customFormat="1" ht="12.6" outlineLevel="1" thickBot="1">
      <c r="A63" s="1213"/>
      <c r="B63" s="141"/>
      <c r="C63" s="128"/>
      <c r="D63" s="129" t="s">
        <v>57</v>
      </c>
      <c r="E63" s="142" t="s">
        <v>67</v>
      </c>
      <c r="F63" s="143" t="s">
        <v>62</v>
      </c>
      <c r="G63" s="841">
        <f>IF(I63+H63&gt;0,AVERAGE(H63:I63),0)</f>
        <v>82.91</v>
      </c>
      <c r="H63" s="842"/>
      <c r="I63" s="843">
        <v>82.91</v>
      </c>
      <c r="J63" s="841">
        <f>IF(L63+K63&gt;0,AVERAGE(K63:L63),0)</f>
        <v>0</v>
      </c>
      <c r="K63" s="842"/>
      <c r="L63" s="843"/>
      <c r="M63" s="841">
        <f>IF(O63+N63&gt;0,AVERAGE(N63:O63),0)</f>
        <v>0</v>
      </c>
      <c r="N63" s="842"/>
      <c r="O63" s="843"/>
      <c r="P63" s="841">
        <f>IF(R63+Q63&gt;0,AVERAGE(Q63:R63),0)</f>
        <v>0</v>
      </c>
      <c r="Q63" s="842"/>
      <c r="R63" s="843"/>
      <c r="S63" s="841">
        <f>IF(U63+T63&gt;0,AVERAGE(T63:U63),0)</f>
        <v>0</v>
      </c>
      <c r="T63" s="842"/>
      <c r="U63" s="843"/>
      <c r="V63" s="572" t="s">
        <v>34</v>
      </c>
      <c r="W63" s="573" t="s">
        <v>34</v>
      </c>
      <c r="X63" s="573" t="s">
        <v>34</v>
      </c>
      <c r="Y63" s="574" t="s">
        <v>34</v>
      </c>
      <c r="Z63" s="1007" t="s">
        <v>34</v>
      </c>
      <c r="AA63" s="1008" t="s">
        <v>34</v>
      </c>
      <c r="AB63" s="1008" t="s">
        <v>34</v>
      </c>
      <c r="AC63" s="1009" t="s">
        <v>34</v>
      </c>
      <c r="AD63" s="1007" t="s">
        <v>34</v>
      </c>
      <c r="AE63" s="1008" t="s">
        <v>34</v>
      </c>
      <c r="AF63" s="1008" t="s">
        <v>34</v>
      </c>
      <c r="AG63" s="1009" t="s">
        <v>34</v>
      </c>
    </row>
    <row r="64" spans="1:33" s="147" customFormat="1" ht="16.2" outlineLevel="1" thickTop="1">
      <c r="A64" s="131"/>
      <c r="B64" s="144" t="s">
        <v>68</v>
      </c>
      <c r="C64" s="133">
        <v>2210</v>
      </c>
      <c r="D64" s="134" t="s">
        <v>57</v>
      </c>
      <c r="E64" s="145" t="s">
        <v>69</v>
      </c>
      <c r="F64" s="146" t="s">
        <v>43</v>
      </c>
      <c r="G64" s="653">
        <f>H64+I64</f>
        <v>28</v>
      </c>
      <c r="H64" s="836">
        <f>ROUND(H65*H66/1000,1)</f>
        <v>0</v>
      </c>
      <c r="I64" s="837">
        <f>ROUND(I65*I66/1000,1)</f>
        <v>28</v>
      </c>
      <c r="J64" s="653">
        <f>K64+L64</f>
        <v>0</v>
      </c>
      <c r="K64" s="836">
        <f>ROUND(K65*K66/1000,1)</f>
        <v>0</v>
      </c>
      <c r="L64" s="837">
        <f>ROUND(L65*L66/1000,1)</f>
        <v>0</v>
      </c>
      <c r="M64" s="653">
        <f>N64+O64</f>
        <v>9.6999999999999993</v>
      </c>
      <c r="N64" s="836">
        <f>ROUND(N65*N66/1000,1)</f>
        <v>0</v>
      </c>
      <c r="O64" s="837">
        <f>ROUND(O65*O66/1000,1)</f>
        <v>9.6999999999999993</v>
      </c>
      <c r="P64" s="653">
        <f>Q64+R64</f>
        <v>0</v>
      </c>
      <c r="Q64" s="836">
        <f>ROUND(Q65*Q66/1000,1)</f>
        <v>0</v>
      </c>
      <c r="R64" s="837">
        <f>ROUND(R65*R66/1000,1)</f>
        <v>0</v>
      </c>
      <c r="S64" s="653">
        <f>T64+U64</f>
        <v>0</v>
      </c>
      <c r="T64" s="836">
        <f>ROUND(T65*T66/1000,1)</f>
        <v>0</v>
      </c>
      <c r="U64" s="837">
        <f>ROUND(U65*U66/1000,1)</f>
        <v>0</v>
      </c>
      <c r="V64" s="575" t="s">
        <v>34</v>
      </c>
      <c r="W64" s="576" t="s">
        <v>34</v>
      </c>
      <c r="X64" s="576" t="s">
        <v>34</v>
      </c>
      <c r="Y64" s="577" t="s">
        <v>34</v>
      </c>
      <c r="Z64" s="983">
        <f t="shared" ref="Z64" si="107">G64-J64</f>
        <v>28</v>
      </c>
      <c r="AA64" s="836">
        <f t="shared" ref="AA64" si="108">G64-M64</f>
        <v>18.3</v>
      </c>
      <c r="AB64" s="836">
        <f t="shared" ref="AB64" si="109">G64-P64</f>
        <v>28</v>
      </c>
      <c r="AC64" s="984">
        <f t="shared" ref="AC64" si="110">G64-S64</f>
        <v>28</v>
      </c>
      <c r="AD64" s="985">
        <f t="shared" ref="AD64" si="111">IF(G64&gt;0,ROUND((J64/G64),3),0)</f>
        <v>0</v>
      </c>
      <c r="AE64" s="986">
        <f t="shared" ref="AE64" si="112">IF(G64&gt;0,ROUND((M64/G64),3),0)</f>
        <v>0.34599999999999997</v>
      </c>
      <c r="AF64" s="986">
        <f t="shared" ref="AF64" si="113">IF(G64&gt;0,ROUND((P64/G64),3),0)</f>
        <v>0</v>
      </c>
      <c r="AG64" s="987">
        <f t="shared" ref="AG64" si="114">IF(G64&gt;0,ROUND((S64/G64),3),0)</f>
        <v>0</v>
      </c>
    </row>
    <row r="65" spans="1:34" s="136" customFormat="1" ht="12" outlineLevel="1">
      <c r="A65" s="1213"/>
      <c r="B65" s="137"/>
      <c r="C65" s="124"/>
      <c r="D65" s="138" t="s">
        <v>57</v>
      </c>
      <c r="E65" s="139" t="s">
        <v>70</v>
      </c>
      <c r="F65" s="140" t="s">
        <v>35</v>
      </c>
      <c r="G65" s="838">
        <f>H65+I65</f>
        <v>40000</v>
      </c>
      <c r="H65" s="839"/>
      <c r="I65" s="840">
        <v>40000</v>
      </c>
      <c r="J65" s="838">
        <f>K65+L65</f>
        <v>0</v>
      </c>
      <c r="K65" s="839"/>
      <c r="L65" s="840"/>
      <c r="M65" s="838">
        <f>N65+O65</f>
        <v>46000</v>
      </c>
      <c r="N65" s="839"/>
      <c r="O65" s="840">
        <v>46000</v>
      </c>
      <c r="P65" s="838">
        <f>Q65+R65</f>
        <v>0</v>
      </c>
      <c r="Q65" s="839"/>
      <c r="R65" s="840"/>
      <c r="S65" s="838">
        <f>T65+U65</f>
        <v>0</v>
      </c>
      <c r="T65" s="839"/>
      <c r="U65" s="840"/>
      <c r="V65" s="569" t="s">
        <v>34</v>
      </c>
      <c r="W65" s="570" t="s">
        <v>34</v>
      </c>
      <c r="X65" s="570" t="s">
        <v>34</v>
      </c>
      <c r="Y65" s="571" t="s">
        <v>34</v>
      </c>
      <c r="Z65" s="1004" t="s">
        <v>34</v>
      </c>
      <c r="AA65" s="1005" t="s">
        <v>34</v>
      </c>
      <c r="AB65" s="1005" t="s">
        <v>34</v>
      </c>
      <c r="AC65" s="1006" t="s">
        <v>34</v>
      </c>
      <c r="AD65" s="1004" t="s">
        <v>34</v>
      </c>
      <c r="AE65" s="1005" t="s">
        <v>34</v>
      </c>
      <c r="AF65" s="1005" t="s">
        <v>34</v>
      </c>
      <c r="AG65" s="1006" t="s">
        <v>34</v>
      </c>
    </row>
    <row r="66" spans="1:34" s="136" customFormat="1" ht="12.6" outlineLevel="1" thickBot="1">
      <c r="A66" s="1213"/>
      <c r="B66" s="141"/>
      <c r="C66" s="128"/>
      <c r="D66" s="129" t="s">
        <v>57</v>
      </c>
      <c r="E66" s="142" t="s">
        <v>71</v>
      </c>
      <c r="F66" s="143" t="s">
        <v>62</v>
      </c>
      <c r="G66" s="841">
        <f>IF(I66+H66&gt;0,AVERAGE(H66:I66),0)</f>
        <v>0.7</v>
      </c>
      <c r="H66" s="842"/>
      <c r="I66" s="843">
        <v>0.7</v>
      </c>
      <c r="J66" s="841">
        <f>IF(L66+K66&gt;0,AVERAGE(K66:L66),0)</f>
        <v>0</v>
      </c>
      <c r="K66" s="842"/>
      <c r="L66" s="843"/>
      <c r="M66" s="841">
        <f>IF(O66+N66&gt;0,AVERAGE(N66:O66),0)</f>
        <v>0.21</v>
      </c>
      <c r="N66" s="842"/>
      <c r="O66" s="843">
        <v>0.21</v>
      </c>
      <c r="P66" s="841">
        <f>IF(R66+Q66&gt;0,AVERAGE(Q66:R66),0)</f>
        <v>0</v>
      </c>
      <c r="Q66" s="842"/>
      <c r="R66" s="843"/>
      <c r="S66" s="841">
        <f>IF(U66+T66&gt;0,AVERAGE(T66:U66),0)</f>
        <v>0</v>
      </c>
      <c r="T66" s="842"/>
      <c r="U66" s="843"/>
      <c r="V66" s="572" t="s">
        <v>34</v>
      </c>
      <c r="W66" s="573" t="s">
        <v>34</v>
      </c>
      <c r="X66" s="573" t="s">
        <v>34</v>
      </c>
      <c r="Y66" s="574" t="s">
        <v>34</v>
      </c>
      <c r="Z66" s="1007" t="s">
        <v>34</v>
      </c>
      <c r="AA66" s="1008" t="s">
        <v>34</v>
      </c>
      <c r="AB66" s="1008" t="s">
        <v>34</v>
      </c>
      <c r="AC66" s="1009" t="s">
        <v>34</v>
      </c>
      <c r="AD66" s="1007" t="s">
        <v>34</v>
      </c>
      <c r="AE66" s="1008" t="s">
        <v>34</v>
      </c>
      <c r="AF66" s="1008" t="s">
        <v>34</v>
      </c>
      <c r="AG66" s="1009" t="s">
        <v>34</v>
      </c>
    </row>
    <row r="67" spans="1:34" s="147" customFormat="1" ht="27.6" outlineLevel="1" thickTop="1" thickBot="1">
      <c r="A67" s="131"/>
      <c r="B67" s="148" t="s">
        <v>72</v>
      </c>
      <c r="C67" s="149">
        <v>2210</v>
      </c>
      <c r="D67" s="150" t="s">
        <v>57</v>
      </c>
      <c r="E67" s="151" t="s">
        <v>73</v>
      </c>
      <c r="F67" s="152" t="s">
        <v>43</v>
      </c>
      <c r="G67" s="737">
        <f>H67+I67</f>
        <v>76.8</v>
      </c>
      <c r="H67" s="844"/>
      <c r="I67" s="845">
        <v>76.8</v>
      </c>
      <c r="J67" s="737">
        <f>K67+L67</f>
        <v>0</v>
      </c>
      <c r="K67" s="844"/>
      <c r="L67" s="845"/>
      <c r="M67" s="737">
        <f>N67+O67</f>
        <v>0.9</v>
      </c>
      <c r="N67" s="844"/>
      <c r="O67" s="845">
        <v>0.9</v>
      </c>
      <c r="P67" s="737">
        <f>Q67+R67</f>
        <v>0</v>
      </c>
      <c r="Q67" s="844"/>
      <c r="R67" s="845"/>
      <c r="S67" s="737">
        <f>T67+U67</f>
        <v>0</v>
      </c>
      <c r="T67" s="844"/>
      <c r="U67" s="845"/>
      <c r="V67" s="578" t="s">
        <v>34</v>
      </c>
      <c r="W67" s="579" t="s">
        <v>34</v>
      </c>
      <c r="X67" s="579" t="s">
        <v>34</v>
      </c>
      <c r="Y67" s="580" t="s">
        <v>34</v>
      </c>
      <c r="Z67" s="1010">
        <f t="shared" ref="Z67:Z68" si="115">G67-J67</f>
        <v>76.8</v>
      </c>
      <c r="AA67" s="1011">
        <f t="shared" ref="AA67:AA68" si="116">G67-M67</f>
        <v>75.899999999999991</v>
      </c>
      <c r="AB67" s="1011">
        <f t="shared" ref="AB67:AB68" si="117">G67-P67</f>
        <v>76.8</v>
      </c>
      <c r="AC67" s="1012">
        <f t="shared" ref="AC67:AC68" si="118">G67-S67</f>
        <v>76.8</v>
      </c>
      <c r="AD67" s="1013">
        <f>IF(G67&gt;0,ROUND((J67/G67),3),0)</f>
        <v>0</v>
      </c>
      <c r="AE67" s="1014">
        <f t="shared" ref="AE67:AE68" si="119">IF(G67&gt;0,ROUND((M67/G67),3),0)</f>
        <v>1.2E-2</v>
      </c>
      <c r="AF67" s="1014">
        <f t="shared" ref="AF67:AF68" si="120">IF(G67&gt;0,ROUND((P67/G67),3),0)</f>
        <v>0</v>
      </c>
      <c r="AG67" s="1015">
        <f t="shared" ref="AG67:AG68" si="121">IF(G67&gt;0,ROUND((S67/G67),3),0)</f>
        <v>0</v>
      </c>
    </row>
    <row r="68" spans="1:34" s="147" customFormat="1" ht="16.2" outlineLevel="1" thickTop="1">
      <c r="A68" s="131"/>
      <c r="B68" s="144" t="s">
        <v>74</v>
      </c>
      <c r="C68" s="133">
        <v>2210</v>
      </c>
      <c r="D68" s="134" t="s">
        <v>75</v>
      </c>
      <c r="E68" s="145" t="s">
        <v>76</v>
      </c>
      <c r="F68" s="146" t="s">
        <v>43</v>
      </c>
      <c r="G68" s="653">
        <f>H68+I68</f>
        <v>2.9</v>
      </c>
      <c r="H68" s="836">
        <f>ROUND(H69*H70/1000,1)</f>
        <v>0</v>
      </c>
      <c r="I68" s="837">
        <f>ROUND(I69*I70/1000,1)</f>
        <v>2.9</v>
      </c>
      <c r="J68" s="653">
        <f>K68+L68</f>
        <v>0</v>
      </c>
      <c r="K68" s="836">
        <f>ROUND(K69*K70/1000,1)</f>
        <v>0</v>
      </c>
      <c r="L68" s="837">
        <f>ROUND(L69*L70/1000,1)</f>
        <v>0</v>
      </c>
      <c r="M68" s="653">
        <f>N68+O68</f>
        <v>0</v>
      </c>
      <c r="N68" s="836">
        <f>ROUND(N69*N70/1000,1)</f>
        <v>0</v>
      </c>
      <c r="O68" s="837">
        <f>ROUND(O69*O70/1000,1)</f>
        <v>0</v>
      </c>
      <c r="P68" s="653">
        <f>Q68+R68</f>
        <v>0</v>
      </c>
      <c r="Q68" s="836">
        <f>ROUND(Q69*Q70/1000,1)</f>
        <v>0</v>
      </c>
      <c r="R68" s="837">
        <f>ROUND(R69*R70/1000,1)</f>
        <v>0</v>
      </c>
      <c r="S68" s="653">
        <f>T68+U68</f>
        <v>0</v>
      </c>
      <c r="T68" s="836">
        <f>ROUND(T69*T70/1000,1)</f>
        <v>0</v>
      </c>
      <c r="U68" s="837">
        <f>ROUND(U69*U70/1000,1)</f>
        <v>0</v>
      </c>
      <c r="V68" s="575" t="s">
        <v>34</v>
      </c>
      <c r="W68" s="576" t="s">
        <v>34</v>
      </c>
      <c r="X68" s="576" t="s">
        <v>34</v>
      </c>
      <c r="Y68" s="577" t="s">
        <v>34</v>
      </c>
      <c r="Z68" s="983">
        <f t="shared" si="115"/>
        <v>2.9</v>
      </c>
      <c r="AA68" s="836">
        <f t="shared" si="116"/>
        <v>2.9</v>
      </c>
      <c r="AB68" s="836">
        <f t="shared" si="117"/>
        <v>2.9</v>
      </c>
      <c r="AC68" s="984">
        <f t="shared" si="118"/>
        <v>2.9</v>
      </c>
      <c r="AD68" s="985">
        <f t="shared" ref="AD68" si="122">IF(G68&gt;0,ROUND((J68/G68),3),0)</f>
        <v>0</v>
      </c>
      <c r="AE68" s="986">
        <f t="shared" si="119"/>
        <v>0</v>
      </c>
      <c r="AF68" s="986">
        <f t="shared" si="120"/>
        <v>0</v>
      </c>
      <c r="AG68" s="987">
        <f t="shared" si="121"/>
        <v>0</v>
      </c>
    </row>
    <row r="69" spans="1:34" s="136" customFormat="1" ht="12" outlineLevel="1">
      <c r="A69" s="1213"/>
      <c r="B69" s="137"/>
      <c r="C69" s="124"/>
      <c r="D69" s="138" t="s">
        <v>75</v>
      </c>
      <c r="E69" s="139" t="s">
        <v>77</v>
      </c>
      <c r="F69" s="140" t="s">
        <v>35</v>
      </c>
      <c r="G69" s="838">
        <f>H69+I69</f>
        <v>12000</v>
      </c>
      <c r="H69" s="839"/>
      <c r="I69" s="840">
        <v>12000</v>
      </c>
      <c r="J69" s="838">
        <f>K69+L69</f>
        <v>0</v>
      </c>
      <c r="K69" s="839"/>
      <c r="L69" s="840"/>
      <c r="M69" s="838">
        <f>N69+O69</f>
        <v>0</v>
      </c>
      <c r="N69" s="839"/>
      <c r="O69" s="840"/>
      <c r="P69" s="838">
        <f>Q69+R69</f>
        <v>0</v>
      </c>
      <c r="Q69" s="839"/>
      <c r="R69" s="840"/>
      <c r="S69" s="838">
        <f>T69+U69</f>
        <v>0</v>
      </c>
      <c r="T69" s="839"/>
      <c r="U69" s="840"/>
      <c r="V69" s="569" t="s">
        <v>34</v>
      </c>
      <c r="W69" s="570" t="s">
        <v>34</v>
      </c>
      <c r="X69" s="570" t="s">
        <v>34</v>
      </c>
      <c r="Y69" s="571" t="s">
        <v>34</v>
      </c>
      <c r="Z69" s="1004" t="s">
        <v>34</v>
      </c>
      <c r="AA69" s="1005" t="s">
        <v>34</v>
      </c>
      <c r="AB69" s="1005" t="s">
        <v>34</v>
      </c>
      <c r="AC69" s="1006" t="s">
        <v>34</v>
      </c>
      <c r="AD69" s="1004" t="s">
        <v>34</v>
      </c>
      <c r="AE69" s="1005" t="s">
        <v>34</v>
      </c>
      <c r="AF69" s="1005" t="s">
        <v>34</v>
      </c>
      <c r="AG69" s="1006" t="s">
        <v>34</v>
      </c>
    </row>
    <row r="70" spans="1:34" s="136" customFormat="1" ht="12.6" outlineLevel="1" thickBot="1">
      <c r="A70" s="1213"/>
      <c r="B70" s="141"/>
      <c r="C70" s="128"/>
      <c r="D70" s="129" t="s">
        <v>75</v>
      </c>
      <c r="E70" s="142" t="s">
        <v>78</v>
      </c>
      <c r="F70" s="143" t="s">
        <v>62</v>
      </c>
      <c r="G70" s="841">
        <f>IF(I70+H70&gt;0,AVERAGE(H70:I70),0)</f>
        <v>0.24</v>
      </c>
      <c r="H70" s="842"/>
      <c r="I70" s="843">
        <v>0.24</v>
      </c>
      <c r="J70" s="841">
        <f>IF(L70+K70&gt;0,AVERAGE(K70:L70),0)</f>
        <v>0</v>
      </c>
      <c r="K70" s="842"/>
      <c r="L70" s="843"/>
      <c r="M70" s="841">
        <f>IF(O70+N70&gt;0,AVERAGE(N70:O70),0)</f>
        <v>0</v>
      </c>
      <c r="N70" s="842"/>
      <c r="O70" s="843"/>
      <c r="P70" s="841">
        <f>IF(R70+Q70&gt;0,AVERAGE(Q70:R70),0)</f>
        <v>0</v>
      </c>
      <c r="Q70" s="842"/>
      <c r="R70" s="843"/>
      <c r="S70" s="841">
        <f>IF(U70+T70&gt;0,AVERAGE(T70:U70),0)</f>
        <v>0</v>
      </c>
      <c r="T70" s="842"/>
      <c r="U70" s="843"/>
      <c r="V70" s="572" t="s">
        <v>34</v>
      </c>
      <c r="W70" s="573" t="s">
        <v>34</v>
      </c>
      <c r="X70" s="573" t="s">
        <v>34</v>
      </c>
      <c r="Y70" s="574" t="s">
        <v>34</v>
      </c>
      <c r="Z70" s="1007" t="s">
        <v>34</v>
      </c>
      <c r="AA70" s="1008" t="s">
        <v>34</v>
      </c>
      <c r="AB70" s="1008" t="s">
        <v>34</v>
      </c>
      <c r="AC70" s="1009" t="s">
        <v>34</v>
      </c>
      <c r="AD70" s="1007" t="s">
        <v>34</v>
      </c>
      <c r="AE70" s="1008" t="s">
        <v>34</v>
      </c>
      <c r="AF70" s="1008" t="s">
        <v>34</v>
      </c>
      <c r="AG70" s="1009" t="s">
        <v>34</v>
      </c>
    </row>
    <row r="71" spans="1:34" s="136" customFormat="1" ht="27" outlineLevel="1" thickTop="1">
      <c r="A71" s="1213"/>
      <c r="B71" s="132" t="s">
        <v>495</v>
      </c>
      <c r="C71" s="212">
        <v>2210</v>
      </c>
      <c r="D71" s="217" t="s">
        <v>75</v>
      </c>
      <c r="E71" s="55" t="s">
        <v>496</v>
      </c>
      <c r="F71" s="146" t="s">
        <v>43</v>
      </c>
      <c r="G71" s="653">
        <f>H71+I71</f>
        <v>0</v>
      </c>
      <c r="H71" s="836">
        <f>ROUND(H72*H73/1000,1)</f>
        <v>0</v>
      </c>
      <c r="I71" s="837">
        <f>ROUND(I72*I73/1000,1)</f>
        <v>0</v>
      </c>
      <c r="J71" s="653">
        <f>K71+L71</f>
        <v>0</v>
      </c>
      <c r="K71" s="836">
        <f>ROUND(K72*K73/1000,1)</f>
        <v>0</v>
      </c>
      <c r="L71" s="837">
        <f>ROUND(L72*L73/1000,1)</f>
        <v>0</v>
      </c>
      <c r="M71" s="653">
        <f>N71+O71</f>
        <v>0</v>
      </c>
      <c r="N71" s="836">
        <f>ROUND(N72*N73/1000,1)</f>
        <v>0</v>
      </c>
      <c r="O71" s="837">
        <f>ROUND(O72*O73/1000,1)</f>
        <v>0</v>
      </c>
      <c r="P71" s="653">
        <f>Q71+R71</f>
        <v>0</v>
      </c>
      <c r="Q71" s="836">
        <f>ROUND(Q72*Q73/1000,1)</f>
        <v>0</v>
      </c>
      <c r="R71" s="837">
        <f>ROUND(R72*R73/1000,1)</f>
        <v>0</v>
      </c>
      <c r="S71" s="653">
        <f>T71+U71</f>
        <v>0</v>
      </c>
      <c r="T71" s="836">
        <f>ROUND(T72*T73/1000,1)</f>
        <v>0</v>
      </c>
      <c r="U71" s="837">
        <f>ROUND(U72*U73/1000,1)</f>
        <v>0</v>
      </c>
      <c r="V71" s="575" t="s">
        <v>34</v>
      </c>
      <c r="W71" s="576" t="s">
        <v>34</v>
      </c>
      <c r="X71" s="576" t="s">
        <v>34</v>
      </c>
      <c r="Y71" s="577" t="s">
        <v>34</v>
      </c>
      <c r="Z71" s="983">
        <f t="shared" ref="Z71" si="123">G71-J71</f>
        <v>0</v>
      </c>
      <c r="AA71" s="836">
        <f t="shared" ref="AA71" si="124">G71-M71</f>
        <v>0</v>
      </c>
      <c r="AB71" s="836">
        <f t="shared" ref="AB71" si="125">G71-P71</f>
        <v>0</v>
      </c>
      <c r="AC71" s="984">
        <f t="shared" ref="AC71" si="126">G71-S71</f>
        <v>0</v>
      </c>
      <c r="AD71" s="985">
        <f t="shared" ref="AD71" si="127">IF(G71&gt;0,ROUND((J71/G71),3),0)</f>
        <v>0</v>
      </c>
      <c r="AE71" s="986">
        <f t="shared" ref="AE71" si="128">IF(G71&gt;0,ROUND((M71/G71),3),0)</f>
        <v>0</v>
      </c>
      <c r="AF71" s="986">
        <f t="shared" ref="AF71" si="129">IF(G71&gt;0,ROUND((P71/G71),3),0)</f>
        <v>0</v>
      </c>
      <c r="AG71" s="987">
        <f t="shared" ref="AG71" si="130">IF(G71&gt;0,ROUND((S71/G71),3),0)</f>
        <v>0</v>
      </c>
      <c r="AH71" s="147"/>
    </row>
    <row r="72" spans="1:34" s="136" customFormat="1" ht="12" outlineLevel="1">
      <c r="A72" s="1213"/>
      <c r="B72" s="123"/>
      <c r="C72" s="219"/>
      <c r="D72" s="224" t="s">
        <v>75</v>
      </c>
      <c r="E72" s="126" t="s">
        <v>85</v>
      </c>
      <c r="F72" s="140" t="s">
        <v>35</v>
      </c>
      <c r="G72" s="838">
        <f>H72+I72</f>
        <v>0</v>
      </c>
      <c r="H72" s="1594"/>
      <c r="I72" s="1595"/>
      <c r="J72" s="838">
        <f>K72+L72</f>
        <v>0</v>
      </c>
      <c r="K72" s="1594"/>
      <c r="L72" s="1595"/>
      <c r="M72" s="838">
        <f>N72+O72</f>
        <v>0</v>
      </c>
      <c r="N72" s="1594"/>
      <c r="O72" s="1595"/>
      <c r="P72" s="838">
        <f>Q72+R72</f>
        <v>0</v>
      </c>
      <c r="Q72" s="1594"/>
      <c r="R72" s="1595"/>
      <c r="S72" s="838">
        <f>T72+U72</f>
        <v>0</v>
      </c>
      <c r="T72" s="1594"/>
      <c r="U72" s="1595"/>
      <c r="V72" s="569" t="s">
        <v>34</v>
      </c>
      <c r="W72" s="570" t="s">
        <v>34</v>
      </c>
      <c r="X72" s="570" t="s">
        <v>34</v>
      </c>
      <c r="Y72" s="571" t="s">
        <v>34</v>
      </c>
      <c r="Z72" s="1004" t="s">
        <v>34</v>
      </c>
      <c r="AA72" s="1005" t="s">
        <v>34</v>
      </c>
      <c r="AB72" s="1005" t="s">
        <v>34</v>
      </c>
      <c r="AC72" s="1006" t="s">
        <v>34</v>
      </c>
      <c r="AD72" s="1004" t="s">
        <v>34</v>
      </c>
      <c r="AE72" s="1005" t="s">
        <v>34</v>
      </c>
      <c r="AF72" s="1005" t="s">
        <v>34</v>
      </c>
      <c r="AG72" s="1006" t="s">
        <v>34</v>
      </c>
    </row>
    <row r="73" spans="1:34" s="136" customFormat="1" ht="12.6" outlineLevel="1" thickBot="1">
      <c r="A73" s="1213"/>
      <c r="B73" s="127"/>
      <c r="C73" s="247"/>
      <c r="D73" s="248" t="s">
        <v>75</v>
      </c>
      <c r="E73" s="130" t="s">
        <v>86</v>
      </c>
      <c r="F73" s="143" t="s">
        <v>62</v>
      </c>
      <c r="G73" s="841">
        <f>IF(I73+H73&gt;0,AVERAGE(H73:I73),0)</f>
        <v>0</v>
      </c>
      <c r="H73" s="1605"/>
      <c r="I73" s="1606"/>
      <c r="J73" s="1604">
        <f>IF(L73+K73&gt;0,AVERAGE(K73:L73),0)</f>
        <v>0</v>
      </c>
      <c r="K73" s="1605"/>
      <c r="L73" s="1606"/>
      <c r="M73" s="1604">
        <f>IF(O73+N73&gt;0,AVERAGE(N73:O73),0)</f>
        <v>0</v>
      </c>
      <c r="N73" s="1605"/>
      <c r="O73" s="1606"/>
      <c r="P73" s="1604">
        <f>IF(R73+Q73&gt;0,AVERAGE(Q73:R73),0)</f>
        <v>0</v>
      </c>
      <c r="Q73" s="1605"/>
      <c r="R73" s="1606"/>
      <c r="S73" s="1604">
        <f>IF(U73+T73&gt;0,AVERAGE(T73:U73),0)</f>
        <v>0</v>
      </c>
      <c r="T73" s="1605"/>
      <c r="U73" s="1606"/>
      <c r="V73" s="572" t="s">
        <v>34</v>
      </c>
      <c r="W73" s="573" t="s">
        <v>34</v>
      </c>
      <c r="X73" s="573" t="s">
        <v>34</v>
      </c>
      <c r="Y73" s="574" t="s">
        <v>34</v>
      </c>
      <c r="Z73" s="1007" t="s">
        <v>34</v>
      </c>
      <c r="AA73" s="1008" t="s">
        <v>34</v>
      </c>
      <c r="AB73" s="1008" t="s">
        <v>34</v>
      </c>
      <c r="AC73" s="1009" t="s">
        <v>34</v>
      </c>
      <c r="AD73" s="1007" t="s">
        <v>34</v>
      </c>
      <c r="AE73" s="1008" t="s">
        <v>34</v>
      </c>
      <c r="AF73" s="1008" t="s">
        <v>34</v>
      </c>
      <c r="AG73" s="1009" t="s">
        <v>34</v>
      </c>
    </row>
    <row r="74" spans="1:34" s="20" customFormat="1" ht="27" outlineLevel="1" thickTop="1">
      <c r="A74" s="135"/>
      <c r="B74" s="261" t="s">
        <v>497</v>
      </c>
      <c r="C74" s="119">
        <v>2210</v>
      </c>
      <c r="D74" s="120" t="s">
        <v>79</v>
      </c>
      <c r="E74" s="154" t="s">
        <v>80</v>
      </c>
      <c r="F74" s="56" t="s">
        <v>43</v>
      </c>
      <c r="G74" s="653">
        <f>H74+I74</f>
        <v>20.399999999999999</v>
      </c>
      <c r="H74" s="836">
        <f>ROUND(H75*H76/1000,1)</f>
        <v>0</v>
      </c>
      <c r="I74" s="837">
        <f>ROUND(I75*I76/1000,1)</f>
        <v>20.399999999999999</v>
      </c>
      <c r="J74" s="653">
        <f>K74+L74</f>
        <v>0</v>
      </c>
      <c r="K74" s="836">
        <f>ROUND(K75*K76/1000,1)</f>
        <v>0</v>
      </c>
      <c r="L74" s="837">
        <f>ROUND(L75*L76/1000,1)</f>
        <v>0</v>
      </c>
      <c r="M74" s="653">
        <f>N74+O74</f>
        <v>0</v>
      </c>
      <c r="N74" s="836">
        <f>ROUND(N75*N76/1000,1)</f>
        <v>0</v>
      </c>
      <c r="O74" s="837">
        <f>ROUND(O75*O76/1000,1)</f>
        <v>0</v>
      </c>
      <c r="P74" s="653">
        <f>Q74+R74</f>
        <v>0</v>
      </c>
      <c r="Q74" s="836">
        <f>ROUND(Q75*Q76/1000,1)</f>
        <v>0</v>
      </c>
      <c r="R74" s="837">
        <f>ROUND(R75*R76/1000,1)</f>
        <v>0</v>
      </c>
      <c r="S74" s="653">
        <f>T74+U74</f>
        <v>0</v>
      </c>
      <c r="T74" s="836">
        <f>ROUND(T75*T76/1000,1)</f>
        <v>0</v>
      </c>
      <c r="U74" s="837">
        <f>ROUND(U75*U76/1000,1)</f>
        <v>0</v>
      </c>
      <c r="V74" s="575" t="s">
        <v>34</v>
      </c>
      <c r="W74" s="576" t="s">
        <v>34</v>
      </c>
      <c r="X74" s="576" t="s">
        <v>34</v>
      </c>
      <c r="Y74" s="577" t="s">
        <v>34</v>
      </c>
      <c r="Z74" s="983">
        <f t="shared" ref="Z74" si="131">G74-J74</f>
        <v>20.399999999999999</v>
      </c>
      <c r="AA74" s="836">
        <f t="shared" ref="AA74" si="132">G74-M74</f>
        <v>20.399999999999999</v>
      </c>
      <c r="AB74" s="836">
        <f t="shared" ref="AB74" si="133">G74-P74</f>
        <v>20.399999999999999</v>
      </c>
      <c r="AC74" s="984">
        <f t="shared" ref="AC74" si="134">G74-S74</f>
        <v>20.399999999999999</v>
      </c>
      <c r="AD74" s="985">
        <f t="shared" ref="AD74" si="135">IF(G74&gt;0,ROUND((J74/G74),3),0)</f>
        <v>0</v>
      </c>
      <c r="AE74" s="986">
        <f t="shared" ref="AE74" si="136">IF(G74&gt;0,ROUND((M74/G74),3),0)</f>
        <v>0</v>
      </c>
      <c r="AF74" s="986">
        <f t="shared" ref="AF74" si="137">IF(G74&gt;0,ROUND((P74/G74),3),0)</f>
        <v>0</v>
      </c>
      <c r="AG74" s="987">
        <f t="shared" ref="AG74" si="138">IF(G74&gt;0,ROUND((S74/G74),3),0)</f>
        <v>0</v>
      </c>
    </row>
    <row r="75" spans="1:34" s="136" customFormat="1" ht="12" outlineLevel="1">
      <c r="A75" s="1213"/>
      <c r="B75" s="137"/>
      <c r="C75" s="140"/>
      <c r="D75" s="155" t="s">
        <v>79</v>
      </c>
      <c r="E75" s="139" t="s">
        <v>81</v>
      </c>
      <c r="F75" s="140" t="s">
        <v>35</v>
      </c>
      <c r="G75" s="838">
        <f>H75+I75</f>
        <v>17</v>
      </c>
      <c r="H75" s="839"/>
      <c r="I75" s="840">
        <v>17</v>
      </c>
      <c r="J75" s="838">
        <f>K75+L75</f>
        <v>0</v>
      </c>
      <c r="K75" s="839"/>
      <c r="L75" s="840"/>
      <c r="M75" s="838">
        <f>N75+O75</f>
        <v>0</v>
      </c>
      <c r="N75" s="839"/>
      <c r="O75" s="840"/>
      <c r="P75" s="838">
        <f>Q75+R75</f>
        <v>0</v>
      </c>
      <c r="Q75" s="839"/>
      <c r="R75" s="840"/>
      <c r="S75" s="838">
        <f>T75+U75</f>
        <v>0</v>
      </c>
      <c r="T75" s="839"/>
      <c r="U75" s="840"/>
      <c r="V75" s="569" t="s">
        <v>34</v>
      </c>
      <c r="W75" s="570" t="s">
        <v>34</v>
      </c>
      <c r="X75" s="570" t="s">
        <v>34</v>
      </c>
      <c r="Y75" s="571" t="s">
        <v>34</v>
      </c>
      <c r="Z75" s="1004" t="s">
        <v>34</v>
      </c>
      <c r="AA75" s="1005" t="s">
        <v>34</v>
      </c>
      <c r="AB75" s="1005" t="s">
        <v>34</v>
      </c>
      <c r="AC75" s="1006" t="s">
        <v>34</v>
      </c>
      <c r="AD75" s="1004" t="s">
        <v>34</v>
      </c>
      <c r="AE75" s="1005" t="s">
        <v>34</v>
      </c>
      <c r="AF75" s="1005" t="s">
        <v>34</v>
      </c>
      <c r="AG75" s="1006" t="s">
        <v>34</v>
      </c>
    </row>
    <row r="76" spans="1:34" s="136" customFormat="1" ht="24.6" outlineLevel="1" thickBot="1">
      <c r="A76" s="1213"/>
      <c r="B76" s="127"/>
      <c r="C76" s="128"/>
      <c r="D76" s="129" t="s">
        <v>79</v>
      </c>
      <c r="E76" s="130" t="s">
        <v>82</v>
      </c>
      <c r="F76" s="128" t="s">
        <v>62</v>
      </c>
      <c r="G76" s="841">
        <f>IF(I76+H76&gt;0,AVERAGE(H76:I76),0)</f>
        <v>1200</v>
      </c>
      <c r="H76" s="842"/>
      <c r="I76" s="843">
        <v>1200</v>
      </c>
      <c r="J76" s="841">
        <f>IF(L76+K76&gt;0,AVERAGE(K76:L76),0)</f>
        <v>0</v>
      </c>
      <c r="K76" s="842"/>
      <c r="L76" s="843"/>
      <c r="M76" s="841">
        <f>IF(O76+N76&gt;0,AVERAGE(N76:O76),0)</f>
        <v>0</v>
      </c>
      <c r="N76" s="842"/>
      <c r="O76" s="843"/>
      <c r="P76" s="841">
        <f>IF(R76+Q76&gt;0,AVERAGE(Q76:R76),0)</f>
        <v>0</v>
      </c>
      <c r="Q76" s="842"/>
      <c r="R76" s="843"/>
      <c r="S76" s="841">
        <f>IF(U76+T76&gt;0,AVERAGE(T76:U76),0)</f>
        <v>0</v>
      </c>
      <c r="T76" s="842"/>
      <c r="U76" s="843"/>
      <c r="V76" s="572" t="s">
        <v>34</v>
      </c>
      <c r="W76" s="573" t="s">
        <v>34</v>
      </c>
      <c r="X76" s="573" t="s">
        <v>34</v>
      </c>
      <c r="Y76" s="574" t="s">
        <v>34</v>
      </c>
      <c r="Z76" s="1007" t="s">
        <v>34</v>
      </c>
      <c r="AA76" s="1008" t="s">
        <v>34</v>
      </c>
      <c r="AB76" s="1008" t="s">
        <v>34</v>
      </c>
      <c r="AC76" s="1009" t="s">
        <v>34</v>
      </c>
      <c r="AD76" s="1007" t="s">
        <v>34</v>
      </c>
      <c r="AE76" s="1008" t="s">
        <v>34</v>
      </c>
      <c r="AF76" s="1008" t="s">
        <v>34</v>
      </c>
      <c r="AG76" s="1009" t="s">
        <v>34</v>
      </c>
    </row>
    <row r="77" spans="1:34" s="147" customFormat="1" ht="16.2" outlineLevel="1" thickTop="1">
      <c r="A77" s="131"/>
      <c r="B77" s="132" t="s">
        <v>87</v>
      </c>
      <c r="C77" s="133">
        <v>2210</v>
      </c>
      <c r="D77" s="134" t="s">
        <v>83</v>
      </c>
      <c r="E77" s="156" t="s">
        <v>84</v>
      </c>
      <c r="F77" s="133" t="s">
        <v>43</v>
      </c>
      <c r="G77" s="653">
        <f>H77+I77</f>
        <v>0</v>
      </c>
      <c r="H77" s="836">
        <f>ROUND(H78*H79/1000,1)</f>
        <v>0</v>
      </c>
      <c r="I77" s="837">
        <f>ROUND(I78*I79/1000,1)</f>
        <v>0</v>
      </c>
      <c r="J77" s="653">
        <f>K77+L77</f>
        <v>0</v>
      </c>
      <c r="K77" s="836">
        <f>ROUND(K78*K79/1000,1)</f>
        <v>0</v>
      </c>
      <c r="L77" s="837">
        <f>ROUND(L78*L79/1000,1)</f>
        <v>0</v>
      </c>
      <c r="M77" s="653">
        <f>N77+O77</f>
        <v>0</v>
      </c>
      <c r="N77" s="836">
        <f>ROUND(N78*N79/1000,1)</f>
        <v>0</v>
      </c>
      <c r="O77" s="837">
        <f>ROUND(O78*O79/1000,1)</f>
        <v>0</v>
      </c>
      <c r="P77" s="653">
        <f>Q77+R77</f>
        <v>0</v>
      </c>
      <c r="Q77" s="836">
        <f>ROUND(Q78*Q79/1000,1)</f>
        <v>0</v>
      </c>
      <c r="R77" s="837">
        <f>ROUND(R78*R79/1000,1)</f>
        <v>0</v>
      </c>
      <c r="S77" s="653">
        <f>T77+U77</f>
        <v>0</v>
      </c>
      <c r="T77" s="836">
        <f>ROUND(T78*T79/1000,1)</f>
        <v>0</v>
      </c>
      <c r="U77" s="837">
        <f>ROUND(U78*U79/1000,1)</f>
        <v>0</v>
      </c>
      <c r="V77" s="575" t="s">
        <v>34</v>
      </c>
      <c r="W77" s="576" t="s">
        <v>34</v>
      </c>
      <c r="X77" s="576" t="s">
        <v>34</v>
      </c>
      <c r="Y77" s="577" t="s">
        <v>34</v>
      </c>
      <c r="Z77" s="983">
        <f t="shared" ref="Z77" si="139">G77-J77</f>
        <v>0</v>
      </c>
      <c r="AA77" s="836">
        <f t="shared" ref="AA77" si="140">G77-M77</f>
        <v>0</v>
      </c>
      <c r="AB77" s="836">
        <f t="shared" ref="AB77" si="141">G77-P77</f>
        <v>0</v>
      </c>
      <c r="AC77" s="984">
        <f t="shared" ref="AC77" si="142">G77-S77</f>
        <v>0</v>
      </c>
      <c r="AD77" s="985">
        <f t="shared" ref="AD77" si="143">IF(G77&gt;0,ROUND((J77/G77),3),0)</f>
        <v>0</v>
      </c>
      <c r="AE77" s="986">
        <f t="shared" ref="AE77" si="144">IF(G77&gt;0,ROUND((M77/G77),3),0)</f>
        <v>0</v>
      </c>
      <c r="AF77" s="986">
        <f t="shared" ref="AF77" si="145">IF(G77&gt;0,ROUND((P77/G77),3),0)</f>
        <v>0</v>
      </c>
      <c r="AG77" s="987">
        <f t="shared" ref="AG77" si="146">IF(G77&gt;0,ROUND((S77/G77),3),0)</f>
        <v>0</v>
      </c>
    </row>
    <row r="78" spans="1:34" s="136" customFormat="1" ht="12" outlineLevel="1">
      <c r="A78" s="1213"/>
      <c r="B78" s="123"/>
      <c r="C78" s="124"/>
      <c r="D78" s="138" t="s">
        <v>83</v>
      </c>
      <c r="E78" s="157" t="s">
        <v>85</v>
      </c>
      <c r="F78" s="124" t="s">
        <v>35</v>
      </c>
      <c r="G78" s="838">
        <f>H78+I78</f>
        <v>0</v>
      </c>
      <c r="H78" s="839"/>
      <c r="I78" s="840"/>
      <c r="J78" s="838">
        <f>K78+L78</f>
        <v>0</v>
      </c>
      <c r="K78" s="839"/>
      <c r="L78" s="840"/>
      <c r="M78" s="838">
        <f>N78+O78</f>
        <v>0</v>
      </c>
      <c r="N78" s="839"/>
      <c r="O78" s="840"/>
      <c r="P78" s="838">
        <f>Q78+R78</f>
        <v>0</v>
      </c>
      <c r="Q78" s="839"/>
      <c r="R78" s="840"/>
      <c r="S78" s="838">
        <f>T78+U78</f>
        <v>0</v>
      </c>
      <c r="T78" s="839"/>
      <c r="U78" s="840"/>
      <c r="V78" s="569" t="s">
        <v>34</v>
      </c>
      <c r="W78" s="570" t="s">
        <v>34</v>
      </c>
      <c r="X78" s="570" t="s">
        <v>34</v>
      </c>
      <c r="Y78" s="571" t="s">
        <v>34</v>
      </c>
      <c r="Z78" s="1004" t="s">
        <v>34</v>
      </c>
      <c r="AA78" s="1005" t="s">
        <v>34</v>
      </c>
      <c r="AB78" s="1005" t="s">
        <v>34</v>
      </c>
      <c r="AC78" s="1006" t="s">
        <v>34</v>
      </c>
      <c r="AD78" s="1004" t="s">
        <v>34</v>
      </c>
      <c r="AE78" s="1005" t="s">
        <v>34</v>
      </c>
      <c r="AF78" s="1005" t="s">
        <v>34</v>
      </c>
      <c r="AG78" s="1006" t="s">
        <v>34</v>
      </c>
    </row>
    <row r="79" spans="1:34" s="136" customFormat="1" ht="12.6" outlineLevel="1" thickBot="1">
      <c r="A79" s="1213"/>
      <c r="B79" s="127"/>
      <c r="C79" s="128"/>
      <c r="D79" s="129" t="s">
        <v>83</v>
      </c>
      <c r="E79" s="158" t="s">
        <v>86</v>
      </c>
      <c r="F79" s="128" t="s">
        <v>62</v>
      </c>
      <c r="G79" s="841">
        <f>IF(I79+H79&gt;0,AVERAGE(H79:I79),0)</f>
        <v>0</v>
      </c>
      <c r="H79" s="842"/>
      <c r="I79" s="843"/>
      <c r="J79" s="841">
        <f>IF(L79+K79&gt;0,AVERAGE(K79:L79),0)</f>
        <v>0</v>
      </c>
      <c r="K79" s="842"/>
      <c r="L79" s="843"/>
      <c r="M79" s="841">
        <f>IF(O79+N79&gt;0,AVERAGE(N79:O79),0)</f>
        <v>0</v>
      </c>
      <c r="N79" s="842"/>
      <c r="O79" s="843"/>
      <c r="P79" s="841">
        <f>IF(R79+Q79&gt;0,AVERAGE(Q79:R79),0)</f>
        <v>0</v>
      </c>
      <c r="Q79" s="842"/>
      <c r="R79" s="843"/>
      <c r="S79" s="841">
        <f>IF(U79+T79&gt;0,AVERAGE(T79:U79),0)</f>
        <v>0</v>
      </c>
      <c r="T79" s="842"/>
      <c r="U79" s="843"/>
      <c r="V79" s="572" t="s">
        <v>34</v>
      </c>
      <c r="W79" s="573" t="s">
        <v>34</v>
      </c>
      <c r="X79" s="573" t="s">
        <v>34</v>
      </c>
      <c r="Y79" s="574" t="s">
        <v>34</v>
      </c>
      <c r="Z79" s="1007" t="s">
        <v>34</v>
      </c>
      <c r="AA79" s="1008" t="s">
        <v>34</v>
      </c>
      <c r="AB79" s="1008" t="s">
        <v>34</v>
      </c>
      <c r="AC79" s="1009" t="s">
        <v>34</v>
      </c>
      <c r="AD79" s="1007" t="s">
        <v>34</v>
      </c>
      <c r="AE79" s="1008" t="s">
        <v>34</v>
      </c>
      <c r="AF79" s="1008" t="s">
        <v>34</v>
      </c>
      <c r="AG79" s="1009" t="s">
        <v>34</v>
      </c>
    </row>
    <row r="80" spans="1:34" s="147" customFormat="1" ht="16.8" outlineLevel="1" thickTop="1" thickBot="1">
      <c r="A80" s="131"/>
      <c r="B80" s="159" t="s">
        <v>89</v>
      </c>
      <c r="C80" s="149">
        <v>2210</v>
      </c>
      <c r="D80" s="150" t="s">
        <v>83</v>
      </c>
      <c r="E80" s="160" t="s">
        <v>88</v>
      </c>
      <c r="F80" s="149" t="s">
        <v>43</v>
      </c>
      <c r="G80" s="737">
        <f>H80+I80</f>
        <v>0</v>
      </c>
      <c r="H80" s="844"/>
      <c r="I80" s="845"/>
      <c r="J80" s="737">
        <f>K80+L80</f>
        <v>0</v>
      </c>
      <c r="K80" s="844"/>
      <c r="L80" s="845"/>
      <c r="M80" s="737">
        <f>N80+O80</f>
        <v>0</v>
      </c>
      <c r="N80" s="844"/>
      <c r="O80" s="845"/>
      <c r="P80" s="737">
        <f>Q80+R80</f>
        <v>0</v>
      </c>
      <c r="Q80" s="844"/>
      <c r="R80" s="845"/>
      <c r="S80" s="737">
        <f>T80+U80</f>
        <v>0</v>
      </c>
      <c r="T80" s="844"/>
      <c r="U80" s="845"/>
      <c r="V80" s="578" t="s">
        <v>34</v>
      </c>
      <c r="W80" s="579" t="s">
        <v>34</v>
      </c>
      <c r="X80" s="579" t="s">
        <v>34</v>
      </c>
      <c r="Y80" s="580" t="s">
        <v>34</v>
      </c>
      <c r="Z80" s="1010">
        <f t="shared" ref="Z80:Z83" si="147">G80-J80</f>
        <v>0</v>
      </c>
      <c r="AA80" s="1011">
        <f t="shared" ref="AA80:AA83" si="148">G80-M80</f>
        <v>0</v>
      </c>
      <c r="AB80" s="1011">
        <f t="shared" ref="AB80:AB83" si="149">G80-P80</f>
        <v>0</v>
      </c>
      <c r="AC80" s="1012">
        <f t="shared" ref="AC80:AC83" si="150">G80-S80</f>
        <v>0</v>
      </c>
      <c r="AD80" s="1013">
        <f>IF(G80&gt;0,ROUND((J80/G80),3),0)</f>
        <v>0</v>
      </c>
      <c r="AE80" s="1014">
        <f t="shared" ref="AE80:AE83" si="151">IF(G80&gt;0,ROUND((M80/G80),3),0)</f>
        <v>0</v>
      </c>
      <c r="AF80" s="1014">
        <f t="shared" ref="AF80:AF83" si="152">IF(G80&gt;0,ROUND((P80/G80),3),0)</f>
        <v>0</v>
      </c>
      <c r="AG80" s="1015">
        <f t="shared" ref="AG80:AG83" si="153">IF(G80&gt;0,ROUND((S80/G80),3),0)</f>
        <v>0</v>
      </c>
    </row>
    <row r="81" spans="1:33" s="147" customFormat="1" ht="27.6" outlineLevel="1" thickTop="1" thickBot="1">
      <c r="A81" s="131"/>
      <c r="B81" s="253" t="s">
        <v>91</v>
      </c>
      <c r="C81" s="254">
        <v>2210</v>
      </c>
      <c r="D81" s="669" t="s">
        <v>83</v>
      </c>
      <c r="E81" s="664" t="s">
        <v>90</v>
      </c>
      <c r="F81" s="254" t="s">
        <v>43</v>
      </c>
      <c r="G81" s="846">
        <f>H81+I81</f>
        <v>59.8</v>
      </c>
      <c r="H81" s="847"/>
      <c r="I81" s="848">
        <v>59.8</v>
      </c>
      <c r="J81" s="846">
        <f>K81+L81</f>
        <v>6.3</v>
      </c>
      <c r="K81" s="847"/>
      <c r="L81" s="848">
        <v>6.3</v>
      </c>
      <c r="M81" s="846">
        <f>N81+O81</f>
        <v>43.2</v>
      </c>
      <c r="N81" s="847"/>
      <c r="O81" s="848">
        <v>43.2</v>
      </c>
      <c r="P81" s="846">
        <f>Q81+R81</f>
        <v>0</v>
      </c>
      <c r="Q81" s="847"/>
      <c r="R81" s="848"/>
      <c r="S81" s="846">
        <f>T81+U81</f>
        <v>0</v>
      </c>
      <c r="T81" s="847"/>
      <c r="U81" s="848"/>
      <c r="V81" s="581" t="s">
        <v>34</v>
      </c>
      <c r="W81" s="582" t="s">
        <v>34</v>
      </c>
      <c r="X81" s="582" t="s">
        <v>34</v>
      </c>
      <c r="Y81" s="583" t="s">
        <v>34</v>
      </c>
      <c r="Z81" s="1010">
        <f t="shared" si="147"/>
        <v>53.5</v>
      </c>
      <c r="AA81" s="1011">
        <f t="shared" si="148"/>
        <v>16.599999999999994</v>
      </c>
      <c r="AB81" s="1011">
        <f t="shared" si="149"/>
        <v>59.8</v>
      </c>
      <c r="AC81" s="1012">
        <f t="shared" si="150"/>
        <v>59.8</v>
      </c>
      <c r="AD81" s="1013">
        <f>IF(G81&gt;0,ROUND((J81/G81),3),0)</f>
        <v>0.105</v>
      </c>
      <c r="AE81" s="1014">
        <f t="shared" si="151"/>
        <v>0.72199999999999998</v>
      </c>
      <c r="AF81" s="1014">
        <f t="shared" si="152"/>
        <v>0</v>
      </c>
      <c r="AG81" s="1015">
        <f t="shared" si="153"/>
        <v>0</v>
      </c>
    </row>
    <row r="82" spans="1:33" s="135" customFormat="1" ht="16.8" outlineLevel="1" thickTop="1" thickBot="1">
      <c r="A82" s="131"/>
      <c r="B82" s="159" t="s">
        <v>97</v>
      </c>
      <c r="C82" s="149">
        <v>2210</v>
      </c>
      <c r="D82" s="150" t="s">
        <v>92</v>
      </c>
      <c r="E82" s="160" t="s">
        <v>93</v>
      </c>
      <c r="F82" s="149" t="s">
        <v>43</v>
      </c>
      <c r="G82" s="849">
        <f>G83+G86+G89+G92</f>
        <v>275</v>
      </c>
      <c r="H82" s="850">
        <f>H83+H86+H89+H92</f>
        <v>0</v>
      </c>
      <c r="I82" s="851">
        <f t="shared" ref="I82" si="154">I83+I86+I89+I92</f>
        <v>275</v>
      </c>
      <c r="J82" s="849">
        <f>J83+J86+J89+J92</f>
        <v>3.7</v>
      </c>
      <c r="K82" s="850">
        <f>K83+K86+K89+K92</f>
        <v>0</v>
      </c>
      <c r="L82" s="851">
        <f t="shared" ref="L82" si="155">L83+L86+L89+L92</f>
        <v>3.7</v>
      </c>
      <c r="M82" s="849">
        <f>M83+M86+M89+M92</f>
        <v>25.8</v>
      </c>
      <c r="N82" s="850">
        <f>N83+N86+N89+N92</f>
        <v>0</v>
      </c>
      <c r="O82" s="851">
        <f t="shared" ref="O82" si="156">O83+O86+O89+O92</f>
        <v>25.8</v>
      </c>
      <c r="P82" s="849">
        <f>P83+P86+P89+P92</f>
        <v>0</v>
      </c>
      <c r="Q82" s="850">
        <f>Q83+Q86+Q89+Q92</f>
        <v>0</v>
      </c>
      <c r="R82" s="851">
        <f t="shared" ref="R82" si="157">R83+R86+R89+R92</f>
        <v>0</v>
      </c>
      <c r="S82" s="849">
        <f>S83+S86+S89+S92</f>
        <v>0</v>
      </c>
      <c r="T82" s="850">
        <f>T83+T86+T89+T92</f>
        <v>0</v>
      </c>
      <c r="U82" s="851">
        <f t="shared" ref="U82" si="158">U83+U86+U89+U92</f>
        <v>0</v>
      </c>
      <c r="V82" s="578" t="s">
        <v>34</v>
      </c>
      <c r="W82" s="579" t="s">
        <v>34</v>
      </c>
      <c r="X82" s="579" t="s">
        <v>34</v>
      </c>
      <c r="Y82" s="580" t="s">
        <v>34</v>
      </c>
      <c r="Z82" s="1016">
        <f t="shared" si="147"/>
        <v>271.3</v>
      </c>
      <c r="AA82" s="868">
        <f t="shared" si="148"/>
        <v>249.2</v>
      </c>
      <c r="AB82" s="868">
        <f t="shared" si="149"/>
        <v>275</v>
      </c>
      <c r="AC82" s="1017">
        <f t="shared" si="150"/>
        <v>275</v>
      </c>
      <c r="AD82" s="1018">
        <f t="shared" ref="AD82:AD83" si="159">IF(G82&gt;0,ROUND((J82/G82),3),0)</f>
        <v>1.2999999999999999E-2</v>
      </c>
      <c r="AE82" s="1019">
        <f t="shared" si="151"/>
        <v>9.4E-2</v>
      </c>
      <c r="AF82" s="1019">
        <f t="shared" si="152"/>
        <v>0</v>
      </c>
      <c r="AG82" s="1020">
        <f t="shared" si="153"/>
        <v>0</v>
      </c>
    </row>
    <row r="83" spans="1:33" s="147" customFormat="1" ht="14.4" outlineLevel="1" thickTop="1">
      <c r="A83" s="460"/>
      <c r="B83" s="170" t="s">
        <v>99</v>
      </c>
      <c r="C83" s="162">
        <v>2210</v>
      </c>
      <c r="D83" s="163" t="s">
        <v>92</v>
      </c>
      <c r="E83" s="164" t="s">
        <v>94</v>
      </c>
      <c r="F83" s="162" t="s">
        <v>43</v>
      </c>
      <c r="G83" s="653">
        <f>H83+I83</f>
        <v>0</v>
      </c>
      <c r="H83" s="836">
        <f>ROUND(H84*H85/1000,1)</f>
        <v>0</v>
      </c>
      <c r="I83" s="837">
        <f>ROUND(I84*I85/1000,1)</f>
        <v>0</v>
      </c>
      <c r="J83" s="653">
        <f>K83+L83</f>
        <v>0</v>
      </c>
      <c r="K83" s="836">
        <f>ROUND(K84*K85/1000,1)</f>
        <v>0</v>
      </c>
      <c r="L83" s="837">
        <f>ROUND(L84*L85/1000,1)</f>
        <v>0</v>
      </c>
      <c r="M83" s="653">
        <f>N83+O83</f>
        <v>0</v>
      </c>
      <c r="N83" s="836">
        <f>ROUND(N84*N85/1000,1)</f>
        <v>0</v>
      </c>
      <c r="O83" s="837">
        <f>ROUND(O84*O85/1000,1)</f>
        <v>0</v>
      </c>
      <c r="P83" s="653">
        <f>Q83+R83</f>
        <v>0</v>
      </c>
      <c r="Q83" s="836">
        <f>ROUND(Q84*Q85/1000,1)</f>
        <v>0</v>
      </c>
      <c r="R83" s="837">
        <f>ROUND(R84*R85/1000,1)</f>
        <v>0</v>
      </c>
      <c r="S83" s="653">
        <f>T83+U83</f>
        <v>0</v>
      </c>
      <c r="T83" s="836">
        <f>ROUND(T84*T85/1000,1)</f>
        <v>0</v>
      </c>
      <c r="U83" s="837">
        <f>ROUND(U84*U85/1000,1)</f>
        <v>0</v>
      </c>
      <c r="V83" s="575" t="s">
        <v>34</v>
      </c>
      <c r="W83" s="576" t="s">
        <v>34</v>
      </c>
      <c r="X83" s="576" t="s">
        <v>34</v>
      </c>
      <c r="Y83" s="577" t="s">
        <v>34</v>
      </c>
      <c r="Z83" s="983">
        <f t="shared" si="147"/>
        <v>0</v>
      </c>
      <c r="AA83" s="836">
        <f t="shared" si="148"/>
        <v>0</v>
      </c>
      <c r="AB83" s="836">
        <f t="shared" si="149"/>
        <v>0</v>
      </c>
      <c r="AC83" s="984">
        <f t="shared" si="150"/>
        <v>0</v>
      </c>
      <c r="AD83" s="985">
        <f t="shared" si="159"/>
        <v>0</v>
      </c>
      <c r="AE83" s="986">
        <f t="shared" si="151"/>
        <v>0</v>
      </c>
      <c r="AF83" s="986">
        <f t="shared" si="152"/>
        <v>0</v>
      </c>
      <c r="AG83" s="987">
        <f t="shared" si="153"/>
        <v>0</v>
      </c>
    </row>
    <row r="84" spans="1:33" s="165" customFormat="1" ht="12" outlineLevel="1">
      <c r="A84" s="1213"/>
      <c r="B84" s="166"/>
      <c r="C84" s="167"/>
      <c r="D84" s="138" t="s">
        <v>92</v>
      </c>
      <c r="E84" s="157" t="s">
        <v>85</v>
      </c>
      <c r="F84" s="140" t="s">
        <v>35</v>
      </c>
      <c r="G84" s="838">
        <f>H84+I84</f>
        <v>0</v>
      </c>
      <c r="H84" s="839"/>
      <c r="I84" s="840"/>
      <c r="J84" s="838">
        <f>K84+L84</f>
        <v>0</v>
      </c>
      <c r="K84" s="839"/>
      <c r="L84" s="840"/>
      <c r="M84" s="838">
        <f>N84+O84</f>
        <v>0</v>
      </c>
      <c r="N84" s="839"/>
      <c r="O84" s="840"/>
      <c r="P84" s="838">
        <f>Q84+R84</f>
        <v>0</v>
      </c>
      <c r="Q84" s="839"/>
      <c r="R84" s="840"/>
      <c r="S84" s="838">
        <f>T84+U84</f>
        <v>0</v>
      </c>
      <c r="T84" s="839"/>
      <c r="U84" s="840"/>
      <c r="V84" s="569" t="s">
        <v>34</v>
      </c>
      <c r="W84" s="570" t="s">
        <v>34</v>
      </c>
      <c r="X84" s="570" t="s">
        <v>34</v>
      </c>
      <c r="Y84" s="571" t="s">
        <v>34</v>
      </c>
      <c r="Z84" s="1004" t="s">
        <v>34</v>
      </c>
      <c r="AA84" s="1005" t="s">
        <v>34</v>
      </c>
      <c r="AB84" s="1005" t="s">
        <v>34</v>
      </c>
      <c r="AC84" s="1006" t="s">
        <v>34</v>
      </c>
      <c r="AD84" s="1004" t="s">
        <v>34</v>
      </c>
      <c r="AE84" s="1005" t="s">
        <v>34</v>
      </c>
      <c r="AF84" s="1005" t="s">
        <v>34</v>
      </c>
      <c r="AG84" s="1006" t="s">
        <v>34</v>
      </c>
    </row>
    <row r="85" spans="1:33" s="165" customFormat="1" ht="12" outlineLevel="1">
      <c r="A85" s="1213"/>
      <c r="B85" s="166"/>
      <c r="C85" s="167"/>
      <c r="D85" s="138" t="s">
        <v>92</v>
      </c>
      <c r="E85" s="168" t="s">
        <v>86</v>
      </c>
      <c r="F85" s="169" t="s">
        <v>62</v>
      </c>
      <c r="G85" s="852">
        <f>IF(I85+H85&gt;0,AVERAGE(H85:I85),0)</f>
        <v>0</v>
      </c>
      <c r="H85" s="853"/>
      <c r="I85" s="854"/>
      <c r="J85" s="852">
        <f>IF(L85+K85&gt;0,AVERAGE(K85:L85),0)</f>
        <v>0</v>
      </c>
      <c r="K85" s="853"/>
      <c r="L85" s="854"/>
      <c r="M85" s="852">
        <f>IF(O85+N85&gt;0,AVERAGE(N85:O85),0)</f>
        <v>0</v>
      </c>
      <c r="N85" s="853"/>
      <c r="O85" s="854"/>
      <c r="P85" s="852">
        <f>IF(R85+Q85&gt;0,AVERAGE(Q85:R85),0)</f>
        <v>0</v>
      </c>
      <c r="Q85" s="853"/>
      <c r="R85" s="854"/>
      <c r="S85" s="852">
        <f>IF(U85+T85&gt;0,AVERAGE(T85:U85),0)</f>
        <v>0</v>
      </c>
      <c r="T85" s="853"/>
      <c r="U85" s="854"/>
      <c r="V85" s="584" t="s">
        <v>34</v>
      </c>
      <c r="W85" s="585" t="s">
        <v>34</v>
      </c>
      <c r="X85" s="585" t="s">
        <v>34</v>
      </c>
      <c r="Y85" s="586" t="s">
        <v>34</v>
      </c>
      <c r="Z85" s="1021" t="s">
        <v>34</v>
      </c>
      <c r="AA85" s="1022" t="s">
        <v>34</v>
      </c>
      <c r="AB85" s="1022" t="s">
        <v>34</v>
      </c>
      <c r="AC85" s="1023" t="s">
        <v>34</v>
      </c>
      <c r="AD85" s="1021" t="s">
        <v>34</v>
      </c>
      <c r="AE85" s="1022" t="s">
        <v>34</v>
      </c>
      <c r="AF85" s="1022" t="s">
        <v>34</v>
      </c>
      <c r="AG85" s="1023" t="s">
        <v>34</v>
      </c>
    </row>
    <row r="86" spans="1:33" s="147" customFormat="1" outlineLevel="1">
      <c r="A86" s="460"/>
      <c r="B86" s="170" t="s">
        <v>101</v>
      </c>
      <c r="C86" s="162">
        <v>2210</v>
      </c>
      <c r="D86" s="163" t="s">
        <v>92</v>
      </c>
      <c r="E86" s="171" t="s">
        <v>95</v>
      </c>
      <c r="F86" s="75" t="s">
        <v>43</v>
      </c>
      <c r="G86" s="650">
        <f>H86+I86</f>
        <v>0</v>
      </c>
      <c r="H86" s="855">
        <f>ROUND(H87*H88/1000,1)</f>
        <v>0</v>
      </c>
      <c r="I86" s="856">
        <f>ROUND(I87*I88/1000,1)</f>
        <v>0</v>
      </c>
      <c r="J86" s="650">
        <f>K86+L86</f>
        <v>0</v>
      </c>
      <c r="K86" s="855">
        <f>ROUND(K87*K88/1000,1)</f>
        <v>0</v>
      </c>
      <c r="L86" s="856">
        <f>ROUND(L87*L88/1000,1)</f>
        <v>0</v>
      </c>
      <c r="M86" s="650">
        <f>N86+O86</f>
        <v>0</v>
      </c>
      <c r="N86" s="855">
        <f>ROUND(N87*N88/1000,1)</f>
        <v>0</v>
      </c>
      <c r="O86" s="856">
        <f>ROUND(O87*O88/1000,1)</f>
        <v>0</v>
      </c>
      <c r="P86" s="650">
        <f>Q86+R86</f>
        <v>0</v>
      </c>
      <c r="Q86" s="855">
        <f>ROUND(Q87*Q88/1000,1)</f>
        <v>0</v>
      </c>
      <c r="R86" s="856">
        <f>ROUND(R87*R88/1000,1)</f>
        <v>0</v>
      </c>
      <c r="S86" s="650">
        <f>T86+U86</f>
        <v>0</v>
      </c>
      <c r="T86" s="855">
        <f>ROUND(T87*T88/1000,1)</f>
        <v>0</v>
      </c>
      <c r="U86" s="856">
        <f>ROUND(U87*U88/1000,1)</f>
        <v>0</v>
      </c>
      <c r="V86" s="587" t="s">
        <v>34</v>
      </c>
      <c r="W86" s="588" t="s">
        <v>34</v>
      </c>
      <c r="X86" s="588" t="s">
        <v>34</v>
      </c>
      <c r="Y86" s="589" t="s">
        <v>34</v>
      </c>
      <c r="Z86" s="988">
        <f t="shared" ref="Z86" si="160">G86-J86</f>
        <v>0</v>
      </c>
      <c r="AA86" s="855">
        <f t="shared" ref="AA86" si="161">G86-M86</f>
        <v>0</v>
      </c>
      <c r="AB86" s="855">
        <f t="shared" ref="AB86" si="162">G86-P86</f>
        <v>0</v>
      </c>
      <c r="AC86" s="1024">
        <f t="shared" ref="AC86" si="163">G86-S86</f>
        <v>0</v>
      </c>
      <c r="AD86" s="1025">
        <f t="shared" ref="AD86" si="164">IF(G86&gt;0,ROUND((J86/G86),3),0)</f>
        <v>0</v>
      </c>
      <c r="AE86" s="1026">
        <f t="shared" ref="AE86" si="165">IF(G86&gt;0,ROUND((M86/G86),3),0)</f>
        <v>0</v>
      </c>
      <c r="AF86" s="1026">
        <f t="shared" ref="AF86" si="166">IF(G86&gt;0,ROUND((P86/G86),3),0)</f>
        <v>0</v>
      </c>
      <c r="AG86" s="1027">
        <f t="shared" ref="AG86" si="167">IF(G86&gt;0,ROUND((S86/G86),3),0)</f>
        <v>0</v>
      </c>
    </row>
    <row r="87" spans="1:33" s="165" customFormat="1" ht="12" outlineLevel="1">
      <c r="A87" s="1213"/>
      <c r="B87" s="166"/>
      <c r="C87" s="167"/>
      <c r="D87" s="138" t="s">
        <v>92</v>
      </c>
      <c r="E87" s="172" t="s">
        <v>85</v>
      </c>
      <c r="F87" s="140" t="s">
        <v>35</v>
      </c>
      <c r="G87" s="838">
        <f>H87+I87</f>
        <v>0</v>
      </c>
      <c r="H87" s="839"/>
      <c r="I87" s="840"/>
      <c r="J87" s="838">
        <f>K87+L87</f>
        <v>0</v>
      </c>
      <c r="K87" s="839"/>
      <c r="L87" s="840"/>
      <c r="M87" s="838">
        <f>N87+O87</f>
        <v>0</v>
      </c>
      <c r="N87" s="839"/>
      <c r="O87" s="840"/>
      <c r="P87" s="838">
        <f>Q87+R87</f>
        <v>0</v>
      </c>
      <c r="Q87" s="839"/>
      <c r="R87" s="840"/>
      <c r="S87" s="838">
        <f>T87+U87</f>
        <v>0</v>
      </c>
      <c r="T87" s="839"/>
      <c r="U87" s="840"/>
      <c r="V87" s="569" t="s">
        <v>34</v>
      </c>
      <c r="W87" s="570" t="s">
        <v>34</v>
      </c>
      <c r="X87" s="570" t="s">
        <v>34</v>
      </c>
      <c r="Y87" s="571" t="s">
        <v>34</v>
      </c>
      <c r="Z87" s="1004" t="s">
        <v>34</v>
      </c>
      <c r="AA87" s="1005" t="s">
        <v>34</v>
      </c>
      <c r="AB87" s="1005" t="s">
        <v>34</v>
      </c>
      <c r="AC87" s="1006" t="s">
        <v>34</v>
      </c>
      <c r="AD87" s="1004" t="s">
        <v>34</v>
      </c>
      <c r="AE87" s="1005" t="s">
        <v>34</v>
      </c>
      <c r="AF87" s="1005" t="s">
        <v>34</v>
      </c>
      <c r="AG87" s="1006" t="s">
        <v>34</v>
      </c>
    </row>
    <row r="88" spans="1:33" s="165" customFormat="1" ht="12" outlineLevel="1">
      <c r="A88" s="1213"/>
      <c r="B88" s="166"/>
      <c r="C88" s="167"/>
      <c r="D88" s="138" t="s">
        <v>92</v>
      </c>
      <c r="E88" s="172" t="s">
        <v>86</v>
      </c>
      <c r="F88" s="140" t="s">
        <v>62</v>
      </c>
      <c r="G88" s="857">
        <f>IF(I88+H88&gt;0,AVERAGE(H88:I88),0)</f>
        <v>0</v>
      </c>
      <c r="H88" s="858"/>
      <c r="I88" s="859"/>
      <c r="J88" s="857">
        <f>IF(L88+K88&gt;0,AVERAGE(K88:L88),0)</f>
        <v>0</v>
      </c>
      <c r="K88" s="858"/>
      <c r="L88" s="859"/>
      <c r="M88" s="857">
        <f>IF(O88+N88&gt;0,AVERAGE(N88:O88),0)</f>
        <v>0</v>
      </c>
      <c r="N88" s="858"/>
      <c r="O88" s="859"/>
      <c r="P88" s="857">
        <f>IF(R88+Q88&gt;0,AVERAGE(Q88:R88),0)</f>
        <v>0</v>
      </c>
      <c r="Q88" s="858"/>
      <c r="R88" s="859"/>
      <c r="S88" s="857">
        <f>IF(U88+T88&gt;0,AVERAGE(T88:U88),0)</f>
        <v>0</v>
      </c>
      <c r="T88" s="858"/>
      <c r="U88" s="859"/>
      <c r="V88" s="569" t="s">
        <v>34</v>
      </c>
      <c r="W88" s="570" t="s">
        <v>34</v>
      </c>
      <c r="X88" s="570" t="s">
        <v>34</v>
      </c>
      <c r="Y88" s="571" t="s">
        <v>34</v>
      </c>
      <c r="Z88" s="1004" t="s">
        <v>34</v>
      </c>
      <c r="AA88" s="1005" t="s">
        <v>34</v>
      </c>
      <c r="AB88" s="1005" t="s">
        <v>34</v>
      </c>
      <c r="AC88" s="1006" t="s">
        <v>34</v>
      </c>
      <c r="AD88" s="1004" t="s">
        <v>34</v>
      </c>
      <c r="AE88" s="1005" t="s">
        <v>34</v>
      </c>
      <c r="AF88" s="1005" t="s">
        <v>34</v>
      </c>
      <c r="AG88" s="1006" t="s">
        <v>34</v>
      </c>
    </row>
    <row r="89" spans="1:33" s="147" customFormat="1" outlineLevel="1">
      <c r="A89" s="460"/>
      <c r="B89" s="170" t="s">
        <v>103</v>
      </c>
      <c r="C89" s="162">
        <v>2210</v>
      </c>
      <c r="D89" s="163" t="s">
        <v>92</v>
      </c>
      <c r="E89" s="171" t="s">
        <v>96</v>
      </c>
      <c r="F89" s="75" t="s">
        <v>43</v>
      </c>
      <c r="G89" s="650">
        <f>H89+I89</f>
        <v>0</v>
      </c>
      <c r="H89" s="855">
        <f>ROUND(H90*H91/1000,1)</f>
        <v>0</v>
      </c>
      <c r="I89" s="856">
        <f>ROUND(I90*I91/1000,1)</f>
        <v>0</v>
      </c>
      <c r="J89" s="650">
        <f>K89+L89</f>
        <v>0</v>
      </c>
      <c r="K89" s="855">
        <f>ROUND(K90*K91/1000,1)</f>
        <v>0</v>
      </c>
      <c r="L89" s="856">
        <f>ROUND(L90*L91/1000,1)</f>
        <v>0</v>
      </c>
      <c r="M89" s="650">
        <f>N89+O89</f>
        <v>0</v>
      </c>
      <c r="N89" s="855">
        <f>ROUND(N90*N91/1000,1)</f>
        <v>0</v>
      </c>
      <c r="O89" s="856">
        <f>ROUND(O90*O91/1000,1)</f>
        <v>0</v>
      </c>
      <c r="P89" s="650">
        <f>Q89+R89</f>
        <v>0</v>
      </c>
      <c r="Q89" s="855">
        <f>ROUND(Q90*Q91/1000,1)</f>
        <v>0</v>
      </c>
      <c r="R89" s="856">
        <f>ROUND(R90*R91/1000,1)</f>
        <v>0</v>
      </c>
      <c r="S89" s="650">
        <f>T89+U89</f>
        <v>0</v>
      </c>
      <c r="T89" s="855">
        <f>ROUND(T90*T91/1000,1)</f>
        <v>0</v>
      </c>
      <c r="U89" s="856">
        <f>ROUND(U90*U91/1000,1)</f>
        <v>0</v>
      </c>
      <c r="V89" s="575" t="s">
        <v>34</v>
      </c>
      <c r="W89" s="576" t="s">
        <v>34</v>
      </c>
      <c r="X89" s="576" t="s">
        <v>34</v>
      </c>
      <c r="Y89" s="577" t="s">
        <v>34</v>
      </c>
      <c r="Z89" s="983">
        <f t="shared" ref="Z89" si="168">G89-J89</f>
        <v>0</v>
      </c>
      <c r="AA89" s="836">
        <f t="shared" ref="AA89" si="169">G89-M89</f>
        <v>0</v>
      </c>
      <c r="AB89" s="836">
        <f t="shared" ref="AB89" si="170">G89-P89</f>
        <v>0</v>
      </c>
      <c r="AC89" s="984">
        <f t="shared" ref="AC89" si="171">G89-S89</f>
        <v>0</v>
      </c>
      <c r="AD89" s="985">
        <f t="shared" ref="AD89" si="172">IF(G89&gt;0,ROUND((J89/G89),3),0)</f>
        <v>0</v>
      </c>
      <c r="AE89" s="986">
        <f t="shared" ref="AE89" si="173">IF(G89&gt;0,ROUND((M89/G89),3),0)</f>
        <v>0</v>
      </c>
      <c r="AF89" s="986">
        <f t="shared" ref="AF89" si="174">IF(G89&gt;0,ROUND((P89/G89),3),0)</f>
        <v>0</v>
      </c>
      <c r="AG89" s="987">
        <f t="shared" ref="AG89" si="175">IF(G89&gt;0,ROUND((S89/G89),3),0)</f>
        <v>0</v>
      </c>
    </row>
    <row r="90" spans="1:33" s="165" customFormat="1" ht="12" outlineLevel="1">
      <c r="A90" s="1213"/>
      <c r="B90" s="166"/>
      <c r="C90" s="167"/>
      <c r="D90" s="138" t="s">
        <v>92</v>
      </c>
      <c r="E90" s="157" t="s">
        <v>85</v>
      </c>
      <c r="F90" s="140" t="s">
        <v>35</v>
      </c>
      <c r="G90" s="838">
        <f>H90+I90</f>
        <v>0</v>
      </c>
      <c r="H90" s="839"/>
      <c r="I90" s="840"/>
      <c r="J90" s="838">
        <f>K90+L90</f>
        <v>0</v>
      </c>
      <c r="K90" s="839"/>
      <c r="L90" s="840"/>
      <c r="M90" s="838">
        <f>N90+O90</f>
        <v>0</v>
      </c>
      <c r="N90" s="839"/>
      <c r="O90" s="840"/>
      <c r="P90" s="838">
        <f>Q90+R90</f>
        <v>0</v>
      </c>
      <c r="Q90" s="839"/>
      <c r="R90" s="840"/>
      <c r="S90" s="838">
        <f>T90+U90</f>
        <v>0</v>
      </c>
      <c r="T90" s="839"/>
      <c r="U90" s="840"/>
      <c r="V90" s="569" t="s">
        <v>34</v>
      </c>
      <c r="W90" s="570" t="s">
        <v>34</v>
      </c>
      <c r="X90" s="570" t="s">
        <v>34</v>
      </c>
      <c r="Y90" s="571" t="s">
        <v>34</v>
      </c>
      <c r="Z90" s="1004" t="s">
        <v>34</v>
      </c>
      <c r="AA90" s="1005" t="s">
        <v>34</v>
      </c>
      <c r="AB90" s="1005" t="s">
        <v>34</v>
      </c>
      <c r="AC90" s="1006" t="s">
        <v>34</v>
      </c>
      <c r="AD90" s="1004" t="s">
        <v>34</v>
      </c>
      <c r="AE90" s="1005" t="s">
        <v>34</v>
      </c>
      <c r="AF90" s="1005" t="s">
        <v>34</v>
      </c>
      <c r="AG90" s="1006" t="s">
        <v>34</v>
      </c>
    </row>
    <row r="91" spans="1:33" s="165" customFormat="1" ht="12" outlineLevel="1">
      <c r="A91" s="1213"/>
      <c r="B91" s="166"/>
      <c r="C91" s="167"/>
      <c r="D91" s="138" t="s">
        <v>92</v>
      </c>
      <c r="E91" s="157" t="s">
        <v>86</v>
      </c>
      <c r="F91" s="140" t="s">
        <v>62</v>
      </c>
      <c r="G91" s="857">
        <f>IF(I91+H91&gt;0,AVERAGE(H91:I91),0)</f>
        <v>0</v>
      </c>
      <c r="H91" s="858"/>
      <c r="I91" s="859"/>
      <c r="J91" s="857">
        <f>IF(L91+K91&gt;0,AVERAGE(K91:L91),0)</f>
        <v>0</v>
      </c>
      <c r="K91" s="858"/>
      <c r="L91" s="859"/>
      <c r="M91" s="857">
        <f>IF(O91+N91&gt;0,AVERAGE(N91:O91),0)</f>
        <v>0</v>
      </c>
      <c r="N91" s="858"/>
      <c r="O91" s="859"/>
      <c r="P91" s="857">
        <f>IF(R91+Q91&gt;0,AVERAGE(Q91:R91),0)</f>
        <v>0</v>
      </c>
      <c r="Q91" s="858"/>
      <c r="R91" s="859"/>
      <c r="S91" s="857">
        <f>IF(U91+T91&gt;0,AVERAGE(T91:U91),0)</f>
        <v>0</v>
      </c>
      <c r="T91" s="858"/>
      <c r="U91" s="859"/>
      <c r="V91" s="569" t="s">
        <v>34</v>
      </c>
      <c r="W91" s="570" t="s">
        <v>34</v>
      </c>
      <c r="X91" s="570" t="s">
        <v>34</v>
      </c>
      <c r="Y91" s="571" t="s">
        <v>34</v>
      </c>
      <c r="Z91" s="1004" t="s">
        <v>34</v>
      </c>
      <c r="AA91" s="1005" t="s">
        <v>34</v>
      </c>
      <c r="AB91" s="1005" t="s">
        <v>34</v>
      </c>
      <c r="AC91" s="1006" t="s">
        <v>34</v>
      </c>
      <c r="AD91" s="1004" t="s">
        <v>34</v>
      </c>
      <c r="AE91" s="1005" t="s">
        <v>34</v>
      </c>
      <c r="AF91" s="1005" t="s">
        <v>34</v>
      </c>
      <c r="AG91" s="1006" t="s">
        <v>34</v>
      </c>
    </row>
    <row r="92" spans="1:33" s="147" customFormat="1" outlineLevel="1">
      <c r="A92" s="460"/>
      <c r="B92" s="665" t="s">
        <v>498</v>
      </c>
      <c r="C92" s="133">
        <v>2210</v>
      </c>
      <c r="D92" s="134" t="s">
        <v>92</v>
      </c>
      <c r="E92" s="173" t="s">
        <v>499</v>
      </c>
      <c r="F92" s="133" t="s">
        <v>43</v>
      </c>
      <c r="G92" s="653">
        <f>H92+I92</f>
        <v>275</v>
      </c>
      <c r="H92" s="836">
        <f>ROUND(H93*H94/1000,1)</f>
        <v>0</v>
      </c>
      <c r="I92" s="837">
        <f>ROUND(I93*I94/1000,1)</f>
        <v>275</v>
      </c>
      <c r="J92" s="653">
        <f>K92+L92</f>
        <v>3.7</v>
      </c>
      <c r="K92" s="836">
        <f>ROUND(K93*K94/1000,1)</f>
        <v>0</v>
      </c>
      <c r="L92" s="837">
        <f>ROUND(L93*L94/1000,1)</f>
        <v>3.7</v>
      </c>
      <c r="M92" s="653">
        <f>N92+O92</f>
        <v>25.8</v>
      </c>
      <c r="N92" s="836">
        <f>ROUND(N93*N94/1000,1)</f>
        <v>0</v>
      </c>
      <c r="O92" s="837">
        <f>ROUND(O93*O94/1000,1)</f>
        <v>25.8</v>
      </c>
      <c r="P92" s="653">
        <f>Q92+R92</f>
        <v>0</v>
      </c>
      <c r="Q92" s="836">
        <f>ROUND(Q93*Q94/1000,1)</f>
        <v>0</v>
      </c>
      <c r="R92" s="837">
        <f>ROUND(R93*R94/1000,1)</f>
        <v>0</v>
      </c>
      <c r="S92" s="653">
        <f>T92+U92</f>
        <v>0</v>
      </c>
      <c r="T92" s="836">
        <f>ROUND(T93*T94/1000,1)</f>
        <v>0</v>
      </c>
      <c r="U92" s="837">
        <f>ROUND(U93*U94/1000,1)</f>
        <v>0</v>
      </c>
      <c r="V92" s="575" t="s">
        <v>34</v>
      </c>
      <c r="W92" s="576" t="s">
        <v>34</v>
      </c>
      <c r="X92" s="576" t="s">
        <v>34</v>
      </c>
      <c r="Y92" s="577" t="s">
        <v>34</v>
      </c>
      <c r="Z92" s="983">
        <f t="shared" ref="Z92" si="176">G92-J92</f>
        <v>271.3</v>
      </c>
      <c r="AA92" s="836">
        <f t="shared" ref="AA92" si="177">G92-M92</f>
        <v>249.2</v>
      </c>
      <c r="AB92" s="836">
        <f t="shared" ref="AB92" si="178">G92-P92</f>
        <v>275</v>
      </c>
      <c r="AC92" s="984">
        <f t="shared" ref="AC92" si="179">G92-S92</f>
        <v>275</v>
      </c>
      <c r="AD92" s="985">
        <f t="shared" ref="AD92" si="180">IF(G92&gt;0,ROUND((J92/G92),3),0)</f>
        <v>1.2999999999999999E-2</v>
      </c>
      <c r="AE92" s="986">
        <f t="shared" ref="AE92" si="181">IF(G92&gt;0,ROUND((M92/G92),3),0)</f>
        <v>9.4E-2</v>
      </c>
      <c r="AF92" s="986">
        <f t="shared" ref="AF92" si="182">IF(G92&gt;0,ROUND((P92/G92),3),0)</f>
        <v>0</v>
      </c>
      <c r="AG92" s="987">
        <f t="shared" ref="AG92" si="183">IF(G92&gt;0,ROUND((S92/G92),3),0)</f>
        <v>0</v>
      </c>
    </row>
    <row r="93" spans="1:33" s="165" customFormat="1" ht="12" outlineLevel="1">
      <c r="A93" s="1213"/>
      <c r="B93" s="174"/>
      <c r="C93" s="167"/>
      <c r="D93" s="138" t="s">
        <v>92</v>
      </c>
      <c r="E93" s="157" t="s">
        <v>85</v>
      </c>
      <c r="F93" s="124" t="s">
        <v>35</v>
      </c>
      <c r="G93" s="838">
        <f>H93+I93</f>
        <v>360</v>
      </c>
      <c r="H93" s="839"/>
      <c r="I93" s="840">
        <v>360</v>
      </c>
      <c r="J93" s="838">
        <f>K93+L93</f>
        <v>5</v>
      </c>
      <c r="K93" s="839"/>
      <c r="L93" s="840">
        <v>5</v>
      </c>
      <c r="M93" s="838">
        <f>N93+O93</f>
        <v>10</v>
      </c>
      <c r="N93" s="839"/>
      <c r="O93" s="840">
        <v>10</v>
      </c>
      <c r="P93" s="838">
        <f>Q93+R93</f>
        <v>0</v>
      </c>
      <c r="Q93" s="839"/>
      <c r="R93" s="840"/>
      <c r="S93" s="838">
        <f>T93+U93</f>
        <v>0</v>
      </c>
      <c r="T93" s="839"/>
      <c r="U93" s="840"/>
      <c r="V93" s="569" t="s">
        <v>34</v>
      </c>
      <c r="W93" s="570" t="s">
        <v>34</v>
      </c>
      <c r="X93" s="570" t="s">
        <v>34</v>
      </c>
      <c r="Y93" s="571" t="s">
        <v>34</v>
      </c>
      <c r="Z93" s="1004" t="s">
        <v>34</v>
      </c>
      <c r="AA93" s="1005" t="s">
        <v>34</v>
      </c>
      <c r="AB93" s="1005" t="s">
        <v>34</v>
      </c>
      <c r="AC93" s="1006" t="s">
        <v>34</v>
      </c>
      <c r="AD93" s="1004" t="s">
        <v>34</v>
      </c>
      <c r="AE93" s="1005" t="s">
        <v>34</v>
      </c>
      <c r="AF93" s="1005" t="s">
        <v>34</v>
      </c>
      <c r="AG93" s="1006" t="s">
        <v>34</v>
      </c>
    </row>
    <row r="94" spans="1:33" s="165" customFormat="1" ht="12.6" outlineLevel="1" thickBot="1">
      <c r="A94" s="1213"/>
      <c r="B94" s="175"/>
      <c r="C94" s="176"/>
      <c r="D94" s="129" t="s">
        <v>92</v>
      </c>
      <c r="E94" s="158" t="s">
        <v>86</v>
      </c>
      <c r="F94" s="128" t="s">
        <v>62</v>
      </c>
      <c r="G94" s="841">
        <f>IF(I94+H94&gt;0,AVERAGE(H94:I94),0)</f>
        <v>763.88</v>
      </c>
      <c r="H94" s="842"/>
      <c r="I94" s="843">
        <v>763.88</v>
      </c>
      <c r="J94" s="841">
        <f>IF(L94+K94&gt;0,AVERAGE(K94:L94),0)</f>
        <v>740</v>
      </c>
      <c r="K94" s="842"/>
      <c r="L94" s="843">
        <v>740</v>
      </c>
      <c r="M94" s="841">
        <f>IF(O94+N94&gt;0,AVERAGE(N94:O94),0)</f>
        <v>2583</v>
      </c>
      <c r="N94" s="842"/>
      <c r="O94" s="843">
        <v>2583</v>
      </c>
      <c r="P94" s="841">
        <f>IF(R94+Q94&gt;0,AVERAGE(Q94:R94),0)</f>
        <v>0</v>
      </c>
      <c r="Q94" s="842"/>
      <c r="R94" s="843"/>
      <c r="S94" s="841">
        <f>IF(U94+T94&gt;0,AVERAGE(T94:U94),0)</f>
        <v>0</v>
      </c>
      <c r="T94" s="842"/>
      <c r="U94" s="843"/>
      <c r="V94" s="572" t="s">
        <v>34</v>
      </c>
      <c r="W94" s="573" t="s">
        <v>34</v>
      </c>
      <c r="X94" s="573" t="s">
        <v>34</v>
      </c>
      <c r="Y94" s="574" t="s">
        <v>34</v>
      </c>
      <c r="Z94" s="1007" t="s">
        <v>34</v>
      </c>
      <c r="AA94" s="1008" t="s">
        <v>34</v>
      </c>
      <c r="AB94" s="1008" t="s">
        <v>34</v>
      </c>
      <c r="AC94" s="1009" t="s">
        <v>34</v>
      </c>
      <c r="AD94" s="1007" t="s">
        <v>34</v>
      </c>
      <c r="AE94" s="1008" t="s">
        <v>34</v>
      </c>
      <c r="AF94" s="1008" t="s">
        <v>34</v>
      </c>
      <c r="AG94" s="1009" t="s">
        <v>34</v>
      </c>
    </row>
    <row r="95" spans="1:33" s="135" customFormat="1" ht="27.6" outlineLevel="1" thickTop="1" thickBot="1">
      <c r="A95" s="131"/>
      <c r="B95" s="159" t="s">
        <v>106</v>
      </c>
      <c r="C95" s="203">
        <v>2210</v>
      </c>
      <c r="D95" s="204" t="s">
        <v>98</v>
      </c>
      <c r="E95" s="160" t="s">
        <v>500</v>
      </c>
      <c r="F95" s="149" t="s">
        <v>43</v>
      </c>
      <c r="G95" s="849">
        <f>G96+G99+G102+G105+G108+G111+G114+G117</f>
        <v>0</v>
      </c>
      <c r="H95" s="850">
        <f t="shared" ref="H95:I95" si="184">H96+H99+H102+H105+H108+H111+H114+H117</f>
        <v>0</v>
      </c>
      <c r="I95" s="851">
        <f t="shared" si="184"/>
        <v>0</v>
      </c>
      <c r="J95" s="849">
        <f>J96+J99+J102+J105+J108+J111+J114+J117</f>
        <v>0</v>
      </c>
      <c r="K95" s="850">
        <f t="shared" ref="K95:L95" si="185">K96+K99+K102+K105+K108+K111+K114+K117</f>
        <v>0</v>
      </c>
      <c r="L95" s="851">
        <f t="shared" si="185"/>
        <v>0</v>
      </c>
      <c r="M95" s="849">
        <f>M96+M99+M102+M105+M108+M111+M114+M117</f>
        <v>0</v>
      </c>
      <c r="N95" s="850">
        <f t="shared" ref="N95:O95" si="186">N96+N99+N102+N105+N108+N111+N114+N117</f>
        <v>0</v>
      </c>
      <c r="O95" s="851">
        <f t="shared" si="186"/>
        <v>0</v>
      </c>
      <c r="P95" s="849">
        <f>P96+P99+P102+P105+P108+P111+P114+P117</f>
        <v>0</v>
      </c>
      <c r="Q95" s="850">
        <f t="shared" ref="Q95:R95" si="187">Q96+Q99+Q102+Q105+Q108+Q111+Q114+Q117</f>
        <v>0</v>
      </c>
      <c r="R95" s="851">
        <f t="shared" si="187"/>
        <v>0</v>
      </c>
      <c r="S95" s="849">
        <f>S96+S99+S102+S105+S108+S111+S114+S117</f>
        <v>0</v>
      </c>
      <c r="T95" s="850">
        <f t="shared" ref="T95:U95" si="188">T96+T99+T102+T105+T108+T111+T114+T117</f>
        <v>0</v>
      </c>
      <c r="U95" s="851">
        <f t="shared" si="188"/>
        <v>0</v>
      </c>
      <c r="V95" s="581" t="s">
        <v>34</v>
      </c>
      <c r="W95" s="582" t="s">
        <v>34</v>
      </c>
      <c r="X95" s="582" t="s">
        <v>34</v>
      </c>
      <c r="Y95" s="583" t="s">
        <v>34</v>
      </c>
      <c r="Z95" s="1016">
        <f t="shared" ref="Z95:Z96" si="189">G95-J95</f>
        <v>0</v>
      </c>
      <c r="AA95" s="868">
        <f t="shared" ref="AA95:AA96" si="190">G95-M95</f>
        <v>0</v>
      </c>
      <c r="AB95" s="868">
        <f t="shared" ref="AB95:AB96" si="191">G95-P95</f>
        <v>0</v>
      </c>
      <c r="AC95" s="1017">
        <f t="shared" ref="AC95:AC96" si="192">G95-S95</f>
        <v>0</v>
      </c>
      <c r="AD95" s="1018">
        <f t="shared" ref="AD95:AD96" si="193">IF(G95&gt;0,ROUND((J95/G95),3),0)</f>
        <v>0</v>
      </c>
      <c r="AE95" s="1019">
        <f t="shared" ref="AE95:AE96" si="194">IF(G95&gt;0,ROUND((M95/G95),3),0)</f>
        <v>0</v>
      </c>
      <c r="AF95" s="1019">
        <f t="shared" ref="AF95:AF96" si="195">IF(G95&gt;0,ROUND((P95/G95),3),0)</f>
        <v>0</v>
      </c>
      <c r="AG95" s="1020">
        <f t="shared" ref="AG95:AG96" si="196">IF(G95&gt;0,ROUND((S95/G95),3),0)</f>
        <v>0</v>
      </c>
    </row>
    <row r="96" spans="1:33" s="147" customFormat="1" ht="14.4" outlineLevel="1" thickTop="1">
      <c r="A96" s="460"/>
      <c r="B96" s="161" t="s">
        <v>108</v>
      </c>
      <c r="C96" s="201">
        <v>2210</v>
      </c>
      <c r="D96" s="202" t="s">
        <v>98</v>
      </c>
      <c r="E96" s="164" t="s">
        <v>100</v>
      </c>
      <c r="F96" s="162" t="s">
        <v>43</v>
      </c>
      <c r="G96" s="653">
        <f>H96+I96</f>
        <v>0</v>
      </c>
      <c r="H96" s="836">
        <f>ROUND(H97*H98/1000,1)</f>
        <v>0</v>
      </c>
      <c r="I96" s="837">
        <f>ROUND(I97*I98/1000,1)</f>
        <v>0</v>
      </c>
      <c r="J96" s="653">
        <f>K96+L96</f>
        <v>0</v>
      </c>
      <c r="K96" s="836">
        <f>ROUND(K97*K98/1000,1)</f>
        <v>0</v>
      </c>
      <c r="L96" s="837">
        <f>ROUND(L97*L98/1000,1)</f>
        <v>0</v>
      </c>
      <c r="M96" s="653">
        <f>N96+O96</f>
        <v>0</v>
      </c>
      <c r="N96" s="836">
        <f>ROUND(N97*N98/1000,1)</f>
        <v>0</v>
      </c>
      <c r="O96" s="837">
        <f>ROUND(O97*O98/1000,1)</f>
        <v>0</v>
      </c>
      <c r="P96" s="653">
        <f>Q96+R96</f>
        <v>0</v>
      </c>
      <c r="Q96" s="836">
        <f>ROUND(Q97*Q98/1000,1)</f>
        <v>0</v>
      </c>
      <c r="R96" s="837">
        <f>ROUND(R97*R98/1000,1)</f>
        <v>0</v>
      </c>
      <c r="S96" s="653">
        <f>T96+U96</f>
        <v>0</v>
      </c>
      <c r="T96" s="836">
        <f>ROUND(T97*T98/1000,1)</f>
        <v>0</v>
      </c>
      <c r="U96" s="837">
        <f>ROUND(U97*U98/1000,1)</f>
        <v>0</v>
      </c>
      <c r="V96" s="575" t="s">
        <v>34</v>
      </c>
      <c r="W96" s="576" t="s">
        <v>34</v>
      </c>
      <c r="X96" s="576" t="s">
        <v>34</v>
      </c>
      <c r="Y96" s="577" t="s">
        <v>34</v>
      </c>
      <c r="Z96" s="983">
        <f t="shared" si="189"/>
        <v>0</v>
      </c>
      <c r="AA96" s="836">
        <f t="shared" si="190"/>
        <v>0</v>
      </c>
      <c r="AB96" s="836">
        <f t="shared" si="191"/>
        <v>0</v>
      </c>
      <c r="AC96" s="984">
        <f t="shared" si="192"/>
        <v>0</v>
      </c>
      <c r="AD96" s="985">
        <f t="shared" si="193"/>
        <v>0</v>
      </c>
      <c r="AE96" s="986">
        <f t="shared" si="194"/>
        <v>0</v>
      </c>
      <c r="AF96" s="986">
        <f t="shared" si="195"/>
        <v>0</v>
      </c>
      <c r="AG96" s="987">
        <f t="shared" si="196"/>
        <v>0</v>
      </c>
    </row>
    <row r="97" spans="1:34" s="165" customFormat="1" ht="12" outlineLevel="1">
      <c r="A97" s="1213"/>
      <c r="B97" s="174"/>
      <c r="C97" s="348"/>
      <c r="D97" s="224" t="s">
        <v>98</v>
      </c>
      <c r="E97" s="157" t="s">
        <v>85</v>
      </c>
      <c r="F97" s="124" t="s">
        <v>35</v>
      </c>
      <c r="G97" s="838">
        <f>H97+I97</f>
        <v>0</v>
      </c>
      <c r="H97" s="839"/>
      <c r="I97" s="840"/>
      <c r="J97" s="838">
        <f>K97+L97</f>
        <v>0</v>
      </c>
      <c r="K97" s="839"/>
      <c r="L97" s="840"/>
      <c r="M97" s="838">
        <f>N97+O97</f>
        <v>0</v>
      </c>
      <c r="N97" s="839"/>
      <c r="O97" s="840"/>
      <c r="P97" s="838">
        <f>Q97+R97</f>
        <v>0</v>
      </c>
      <c r="Q97" s="839"/>
      <c r="R97" s="840"/>
      <c r="S97" s="838">
        <f>T97+U97</f>
        <v>0</v>
      </c>
      <c r="T97" s="839"/>
      <c r="U97" s="840"/>
      <c r="V97" s="569" t="s">
        <v>34</v>
      </c>
      <c r="W97" s="570" t="s">
        <v>34</v>
      </c>
      <c r="X97" s="570" t="s">
        <v>34</v>
      </c>
      <c r="Y97" s="571" t="s">
        <v>34</v>
      </c>
      <c r="Z97" s="1004" t="s">
        <v>34</v>
      </c>
      <c r="AA97" s="1005" t="s">
        <v>34</v>
      </c>
      <c r="AB97" s="1005" t="s">
        <v>34</v>
      </c>
      <c r="AC97" s="1006" t="s">
        <v>34</v>
      </c>
      <c r="AD97" s="1004" t="s">
        <v>34</v>
      </c>
      <c r="AE97" s="1005" t="s">
        <v>34</v>
      </c>
      <c r="AF97" s="1005" t="s">
        <v>34</v>
      </c>
      <c r="AG97" s="1006" t="s">
        <v>34</v>
      </c>
    </row>
    <row r="98" spans="1:34" s="165" customFormat="1" ht="12" outlineLevel="1">
      <c r="A98" s="1213"/>
      <c r="B98" s="174"/>
      <c r="C98" s="348"/>
      <c r="D98" s="224" t="s">
        <v>98</v>
      </c>
      <c r="E98" s="157" t="s">
        <v>86</v>
      </c>
      <c r="F98" s="124" t="s">
        <v>62</v>
      </c>
      <c r="G98" s="857">
        <f>IF(I98+H98&gt;0,AVERAGE(H98:I98),0)</f>
        <v>0</v>
      </c>
      <c r="H98" s="858"/>
      <c r="I98" s="859"/>
      <c r="J98" s="857">
        <f>IF(L98+K98&gt;0,AVERAGE(K98:L98),0)</f>
        <v>0</v>
      </c>
      <c r="K98" s="858"/>
      <c r="L98" s="859"/>
      <c r="M98" s="857">
        <f>IF(O98+N98&gt;0,AVERAGE(N98:O98),0)</f>
        <v>0</v>
      </c>
      <c r="N98" s="858"/>
      <c r="O98" s="859"/>
      <c r="P98" s="857">
        <f>IF(R98+Q98&gt;0,AVERAGE(Q98:R98),0)</f>
        <v>0</v>
      </c>
      <c r="Q98" s="858"/>
      <c r="R98" s="859"/>
      <c r="S98" s="857">
        <f>IF(U98+T98&gt;0,AVERAGE(T98:U98),0)</f>
        <v>0</v>
      </c>
      <c r="T98" s="858"/>
      <c r="U98" s="859"/>
      <c r="V98" s="584" t="s">
        <v>34</v>
      </c>
      <c r="W98" s="585" t="s">
        <v>34</v>
      </c>
      <c r="X98" s="585" t="s">
        <v>34</v>
      </c>
      <c r="Y98" s="586" t="s">
        <v>34</v>
      </c>
      <c r="Z98" s="1021" t="s">
        <v>34</v>
      </c>
      <c r="AA98" s="1022" t="s">
        <v>34</v>
      </c>
      <c r="AB98" s="1022" t="s">
        <v>34</v>
      </c>
      <c r="AC98" s="1023" t="s">
        <v>34</v>
      </c>
      <c r="AD98" s="1021" t="s">
        <v>34</v>
      </c>
      <c r="AE98" s="1022" t="s">
        <v>34</v>
      </c>
      <c r="AF98" s="1022" t="s">
        <v>34</v>
      </c>
      <c r="AG98" s="1023" t="s">
        <v>34</v>
      </c>
    </row>
    <row r="99" spans="1:34" s="147" customFormat="1" outlineLevel="1">
      <c r="A99" s="460"/>
      <c r="B99" s="161" t="s">
        <v>110</v>
      </c>
      <c r="C99" s="201">
        <v>2210</v>
      </c>
      <c r="D99" s="202" t="s">
        <v>98</v>
      </c>
      <c r="E99" s="164" t="s">
        <v>102</v>
      </c>
      <c r="F99" s="162" t="s">
        <v>43</v>
      </c>
      <c r="G99" s="650">
        <f>H99+I99</f>
        <v>0</v>
      </c>
      <c r="H99" s="855">
        <f>ROUND(H100*H101/1000,1)</f>
        <v>0</v>
      </c>
      <c r="I99" s="856">
        <f>ROUND(I100*I101/1000,1)</f>
        <v>0</v>
      </c>
      <c r="J99" s="650">
        <f>K99+L99</f>
        <v>0</v>
      </c>
      <c r="K99" s="855">
        <f>ROUND(K100*K101/1000,1)</f>
        <v>0</v>
      </c>
      <c r="L99" s="856">
        <f>ROUND(L100*L101/1000,1)</f>
        <v>0</v>
      </c>
      <c r="M99" s="650">
        <f>N99+O99</f>
        <v>0</v>
      </c>
      <c r="N99" s="855">
        <f>ROUND(N100*N101/1000,1)</f>
        <v>0</v>
      </c>
      <c r="O99" s="856">
        <f>ROUND(O100*O101/1000,1)</f>
        <v>0</v>
      </c>
      <c r="P99" s="650">
        <f>Q99+R99</f>
        <v>0</v>
      </c>
      <c r="Q99" s="855">
        <f>ROUND(Q100*Q101/1000,1)</f>
        <v>0</v>
      </c>
      <c r="R99" s="856">
        <f>ROUND(R100*R101/1000,1)</f>
        <v>0</v>
      </c>
      <c r="S99" s="650">
        <f>T99+U99</f>
        <v>0</v>
      </c>
      <c r="T99" s="855">
        <f>ROUND(T100*T101/1000,1)</f>
        <v>0</v>
      </c>
      <c r="U99" s="856">
        <f>ROUND(U100*U101/1000,1)</f>
        <v>0</v>
      </c>
      <c r="V99" s="587" t="s">
        <v>34</v>
      </c>
      <c r="W99" s="588" t="s">
        <v>34</v>
      </c>
      <c r="X99" s="588" t="s">
        <v>34</v>
      </c>
      <c r="Y99" s="589" t="s">
        <v>34</v>
      </c>
      <c r="Z99" s="988">
        <f t="shared" ref="Z99" si="197">G99-J99</f>
        <v>0</v>
      </c>
      <c r="AA99" s="855">
        <f t="shared" ref="AA99" si="198">G99-M99</f>
        <v>0</v>
      </c>
      <c r="AB99" s="855">
        <f t="shared" ref="AB99" si="199">G99-P99</f>
        <v>0</v>
      </c>
      <c r="AC99" s="1024">
        <f t="shared" ref="AC99" si="200">G99-S99</f>
        <v>0</v>
      </c>
      <c r="AD99" s="1025">
        <f t="shared" ref="AD99" si="201">IF(G99&gt;0,ROUND((J99/G99),3),0)</f>
        <v>0</v>
      </c>
      <c r="AE99" s="1026">
        <f t="shared" ref="AE99" si="202">IF(G99&gt;0,ROUND((M99/G99),3),0)</f>
        <v>0</v>
      </c>
      <c r="AF99" s="1026">
        <f t="shared" ref="AF99" si="203">IF(G99&gt;0,ROUND((P99/G99),3),0)</f>
        <v>0</v>
      </c>
      <c r="AG99" s="1027">
        <f t="shared" ref="AG99" si="204">IF(G99&gt;0,ROUND((S99/G99),3),0)</f>
        <v>0</v>
      </c>
    </row>
    <row r="100" spans="1:34" s="165" customFormat="1" ht="12" outlineLevel="1">
      <c r="A100" s="1213"/>
      <c r="B100" s="174"/>
      <c r="C100" s="348"/>
      <c r="D100" s="224" t="s">
        <v>98</v>
      </c>
      <c r="E100" s="157" t="s">
        <v>85</v>
      </c>
      <c r="F100" s="124" t="s">
        <v>35</v>
      </c>
      <c r="G100" s="838">
        <f>H100+I100</f>
        <v>0</v>
      </c>
      <c r="H100" s="839"/>
      <c r="I100" s="840"/>
      <c r="J100" s="838">
        <f>K100+L100</f>
        <v>0</v>
      </c>
      <c r="K100" s="839"/>
      <c r="L100" s="840"/>
      <c r="M100" s="838">
        <f>N100+O100</f>
        <v>0</v>
      </c>
      <c r="N100" s="839"/>
      <c r="O100" s="840"/>
      <c r="P100" s="838">
        <f>Q100+R100</f>
        <v>0</v>
      </c>
      <c r="Q100" s="839"/>
      <c r="R100" s="840"/>
      <c r="S100" s="838">
        <f>T100+U100</f>
        <v>0</v>
      </c>
      <c r="T100" s="839"/>
      <c r="U100" s="840"/>
      <c r="V100" s="569" t="s">
        <v>34</v>
      </c>
      <c r="W100" s="570" t="s">
        <v>34</v>
      </c>
      <c r="X100" s="570" t="s">
        <v>34</v>
      </c>
      <c r="Y100" s="571" t="s">
        <v>34</v>
      </c>
      <c r="Z100" s="1004" t="s">
        <v>34</v>
      </c>
      <c r="AA100" s="1005" t="s">
        <v>34</v>
      </c>
      <c r="AB100" s="1005" t="s">
        <v>34</v>
      </c>
      <c r="AC100" s="1006" t="s">
        <v>34</v>
      </c>
      <c r="AD100" s="1004" t="s">
        <v>34</v>
      </c>
      <c r="AE100" s="1005" t="s">
        <v>34</v>
      </c>
      <c r="AF100" s="1005" t="s">
        <v>34</v>
      </c>
      <c r="AG100" s="1006" t="s">
        <v>34</v>
      </c>
    </row>
    <row r="101" spans="1:34" s="165" customFormat="1" ht="12" outlineLevel="1">
      <c r="A101" s="1213"/>
      <c r="B101" s="174"/>
      <c r="C101" s="348"/>
      <c r="D101" s="224" t="s">
        <v>98</v>
      </c>
      <c r="E101" s="157" t="s">
        <v>86</v>
      </c>
      <c r="F101" s="140" t="s">
        <v>62</v>
      </c>
      <c r="G101" s="857">
        <f>IF(I101+H101&gt;0,AVERAGE(H101:I101),0)</f>
        <v>0</v>
      </c>
      <c r="H101" s="858"/>
      <c r="I101" s="859"/>
      <c r="J101" s="857">
        <f>IF(L101+K101&gt;0,AVERAGE(K101:L101),0)</f>
        <v>0</v>
      </c>
      <c r="K101" s="858"/>
      <c r="L101" s="859"/>
      <c r="M101" s="857">
        <f>IF(O101+N101&gt;0,AVERAGE(N101:O101),0)</f>
        <v>0</v>
      </c>
      <c r="N101" s="858"/>
      <c r="O101" s="859"/>
      <c r="P101" s="857">
        <f>IF(R101+Q101&gt;0,AVERAGE(Q101:R101),0)</f>
        <v>0</v>
      </c>
      <c r="Q101" s="858"/>
      <c r="R101" s="859"/>
      <c r="S101" s="857">
        <f>IF(U101+T101&gt;0,AVERAGE(T101:U101),0)</f>
        <v>0</v>
      </c>
      <c r="T101" s="858"/>
      <c r="U101" s="859"/>
      <c r="V101" s="569" t="s">
        <v>34</v>
      </c>
      <c r="W101" s="570" t="s">
        <v>34</v>
      </c>
      <c r="X101" s="570" t="s">
        <v>34</v>
      </c>
      <c r="Y101" s="571" t="s">
        <v>34</v>
      </c>
      <c r="Z101" s="1004" t="s">
        <v>34</v>
      </c>
      <c r="AA101" s="1005" t="s">
        <v>34</v>
      </c>
      <c r="AB101" s="1005" t="s">
        <v>34</v>
      </c>
      <c r="AC101" s="1006" t="s">
        <v>34</v>
      </c>
      <c r="AD101" s="1004" t="s">
        <v>34</v>
      </c>
      <c r="AE101" s="1005" t="s">
        <v>34</v>
      </c>
      <c r="AF101" s="1005" t="s">
        <v>34</v>
      </c>
      <c r="AG101" s="1006" t="s">
        <v>34</v>
      </c>
    </row>
    <row r="102" spans="1:34" s="147" customFormat="1" outlineLevel="1">
      <c r="A102" s="460"/>
      <c r="B102" s="170" t="s">
        <v>112</v>
      </c>
      <c r="C102" s="201">
        <v>2210</v>
      </c>
      <c r="D102" s="202" t="s">
        <v>98</v>
      </c>
      <c r="E102" s="164" t="s">
        <v>104</v>
      </c>
      <c r="F102" s="75" t="s">
        <v>43</v>
      </c>
      <c r="G102" s="650">
        <f>H102+I102</f>
        <v>0</v>
      </c>
      <c r="H102" s="855">
        <f>ROUND(H103*H104/1000,1)</f>
        <v>0</v>
      </c>
      <c r="I102" s="856">
        <f>ROUND(I103*I104/1000,1)</f>
        <v>0</v>
      </c>
      <c r="J102" s="650">
        <f>K102+L102</f>
        <v>0</v>
      </c>
      <c r="K102" s="855">
        <f>ROUND(K103*K104/1000,1)</f>
        <v>0</v>
      </c>
      <c r="L102" s="856">
        <f>ROUND(L103*L104/1000,1)</f>
        <v>0</v>
      </c>
      <c r="M102" s="650">
        <f>N102+O102</f>
        <v>0</v>
      </c>
      <c r="N102" s="855">
        <f>ROUND(N103*N104/1000,1)</f>
        <v>0</v>
      </c>
      <c r="O102" s="856">
        <f>ROUND(O103*O104/1000,1)</f>
        <v>0</v>
      </c>
      <c r="P102" s="650">
        <f>Q102+R102</f>
        <v>0</v>
      </c>
      <c r="Q102" s="855">
        <f>ROUND(Q103*Q104/1000,1)</f>
        <v>0</v>
      </c>
      <c r="R102" s="856">
        <f>ROUND(R103*R104/1000,1)</f>
        <v>0</v>
      </c>
      <c r="S102" s="650">
        <f>T102+U102</f>
        <v>0</v>
      </c>
      <c r="T102" s="855">
        <f>ROUND(T103*T104/1000,1)</f>
        <v>0</v>
      </c>
      <c r="U102" s="856">
        <f>ROUND(U103*U104/1000,1)</f>
        <v>0</v>
      </c>
      <c r="V102" s="575" t="s">
        <v>34</v>
      </c>
      <c r="W102" s="576" t="s">
        <v>34</v>
      </c>
      <c r="X102" s="576" t="s">
        <v>34</v>
      </c>
      <c r="Y102" s="577" t="s">
        <v>34</v>
      </c>
      <c r="Z102" s="983">
        <f t="shared" ref="Z102" si="205">G102-J102</f>
        <v>0</v>
      </c>
      <c r="AA102" s="836">
        <f t="shared" ref="AA102" si="206">G102-M102</f>
        <v>0</v>
      </c>
      <c r="AB102" s="836">
        <f t="shared" ref="AB102" si="207">G102-P102</f>
        <v>0</v>
      </c>
      <c r="AC102" s="984">
        <f t="shared" ref="AC102" si="208">G102-S102</f>
        <v>0</v>
      </c>
      <c r="AD102" s="985">
        <f t="shared" ref="AD102" si="209">IF(G102&gt;0,ROUND((J102/G102),3),0)</f>
        <v>0</v>
      </c>
      <c r="AE102" s="986">
        <f t="shared" ref="AE102" si="210">IF(G102&gt;0,ROUND((M102/G102),3),0)</f>
        <v>0</v>
      </c>
      <c r="AF102" s="986">
        <f t="shared" ref="AF102" si="211">IF(G102&gt;0,ROUND((P102/G102),3),0)</f>
        <v>0</v>
      </c>
      <c r="AG102" s="987">
        <f t="shared" ref="AG102" si="212">IF(G102&gt;0,ROUND((S102/G102),3),0)</f>
        <v>0</v>
      </c>
    </row>
    <row r="103" spans="1:34" s="165" customFormat="1" ht="12" outlineLevel="1">
      <c r="A103" s="1213"/>
      <c r="B103" s="166"/>
      <c r="C103" s="348"/>
      <c r="D103" s="224" t="s">
        <v>98</v>
      </c>
      <c r="E103" s="172" t="s">
        <v>85</v>
      </c>
      <c r="F103" s="140" t="s">
        <v>35</v>
      </c>
      <c r="G103" s="838">
        <f>H103+I103</f>
        <v>0</v>
      </c>
      <c r="H103" s="839"/>
      <c r="I103" s="840"/>
      <c r="J103" s="838">
        <f>K103+L103</f>
        <v>0</v>
      </c>
      <c r="K103" s="839"/>
      <c r="L103" s="840"/>
      <c r="M103" s="838">
        <f>N103+O103</f>
        <v>0</v>
      </c>
      <c r="N103" s="839"/>
      <c r="O103" s="840"/>
      <c r="P103" s="838">
        <f>Q103+R103</f>
        <v>0</v>
      </c>
      <c r="Q103" s="839"/>
      <c r="R103" s="840"/>
      <c r="S103" s="838">
        <f>T103+U103</f>
        <v>0</v>
      </c>
      <c r="T103" s="839"/>
      <c r="U103" s="840"/>
      <c r="V103" s="569" t="s">
        <v>34</v>
      </c>
      <c r="W103" s="570" t="s">
        <v>34</v>
      </c>
      <c r="X103" s="570" t="s">
        <v>34</v>
      </c>
      <c r="Y103" s="571" t="s">
        <v>34</v>
      </c>
      <c r="Z103" s="1004" t="s">
        <v>34</v>
      </c>
      <c r="AA103" s="1005" t="s">
        <v>34</v>
      </c>
      <c r="AB103" s="1005" t="s">
        <v>34</v>
      </c>
      <c r="AC103" s="1006" t="s">
        <v>34</v>
      </c>
      <c r="AD103" s="1004" t="s">
        <v>34</v>
      </c>
      <c r="AE103" s="1005" t="s">
        <v>34</v>
      </c>
      <c r="AF103" s="1005" t="s">
        <v>34</v>
      </c>
      <c r="AG103" s="1006" t="s">
        <v>34</v>
      </c>
    </row>
    <row r="104" spans="1:34" s="165" customFormat="1" ht="12" outlineLevel="1">
      <c r="A104" s="1213"/>
      <c r="B104" s="166"/>
      <c r="C104" s="348"/>
      <c r="D104" s="224" t="s">
        <v>98</v>
      </c>
      <c r="E104" s="172" t="s">
        <v>86</v>
      </c>
      <c r="F104" s="140" t="s">
        <v>62</v>
      </c>
      <c r="G104" s="857">
        <f>IF(I104+H104&gt;0,AVERAGE(H104:I104),0)</f>
        <v>0</v>
      </c>
      <c r="H104" s="858"/>
      <c r="I104" s="859"/>
      <c r="J104" s="857">
        <f>IF(L104+K104&gt;0,AVERAGE(K104:L104),0)</f>
        <v>0</v>
      </c>
      <c r="K104" s="858"/>
      <c r="L104" s="859"/>
      <c r="M104" s="857">
        <f>IF(O104+N104&gt;0,AVERAGE(N104:O104),0)</f>
        <v>0</v>
      </c>
      <c r="N104" s="858"/>
      <c r="O104" s="859"/>
      <c r="P104" s="857">
        <f>IF(R104+Q104&gt;0,AVERAGE(Q104:R104),0)</f>
        <v>0</v>
      </c>
      <c r="Q104" s="858"/>
      <c r="R104" s="859"/>
      <c r="S104" s="857">
        <f>IF(U104+T104&gt;0,AVERAGE(T104:U104),0)</f>
        <v>0</v>
      </c>
      <c r="T104" s="858"/>
      <c r="U104" s="859"/>
      <c r="V104" s="584" t="s">
        <v>34</v>
      </c>
      <c r="W104" s="585" t="s">
        <v>34</v>
      </c>
      <c r="X104" s="585" t="s">
        <v>34</v>
      </c>
      <c r="Y104" s="586" t="s">
        <v>34</v>
      </c>
      <c r="Z104" s="1021" t="s">
        <v>34</v>
      </c>
      <c r="AA104" s="1022" t="s">
        <v>34</v>
      </c>
      <c r="AB104" s="1022" t="s">
        <v>34</v>
      </c>
      <c r="AC104" s="1023" t="s">
        <v>34</v>
      </c>
      <c r="AD104" s="1021" t="s">
        <v>34</v>
      </c>
      <c r="AE104" s="1022" t="s">
        <v>34</v>
      </c>
      <c r="AF104" s="1022" t="s">
        <v>34</v>
      </c>
      <c r="AG104" s="1023" t="s">
        <v>34</v>
      </c>
    </row>
    <row r="105" spans="1:34" s="147" customFormat="1" outlineLevel="1">
      <c r="A105" s="460"/>
      <c r="B105" s="170" t="s">
        <v>114</v>
      </c>
      <c r="C105" s="201">
        <v>2210</v>
      </c>
      <c r="D105" s="202" t="s">
        <v>98</v>
      </c>
      <c r="E105" s="171" t="s">
        <v>105</v>
      </c>
      <c r="F105" s="75" t="s">
        <v>43</v>
      </c>
      <c r="G105" s="650">
        <f>H105+I105</f>
        <v>0</v>
      </c>
      <c r="H105" s="855">
        <f>ROUND(H106*H107/1000,1)</f>
        <v>0</v>
      </c>
      <c r="I105" s="856">
        <f>ROUND(I106*I107/1000,1)</f>
        <v>0</v>
      </c>
      <c r="J105" s="650">
        <f>K105+L105</f>
        <v>0</v>
      </c>
      <c r="K105" s="855">
        <f>ROUND(K106*K107/1000,1)</f>
        <v>0</v>
      </c>
      <c r="L105" s="856">
        <f>ROUND(L106*L107/1000,1)</f>
        <v>0</v>
      </c>
      <c r="M105" s="650">
        <f>N105+O105</f>
        <v>0</v>
      </c>
      <c r="N105" s="855">
        <f>ROUND(N106*N107/1000,1)</f>
        <v>0</v>
      </c>
      <c r="O105" s="856">
        <f>ROUND(O106*O107/1000,1)</f>
        <v>0</v>
      </c>
      <c r="P105" s="650">
        <f>Q105+R105</f>
        <v>0</v>
      </c>
      <c r="Q105" s="855">
        <f>ROUND(Q106*Q107/1000,1)</f>
        <v>0</v>
      </c>
      <c r="R105" s="856">
        <f>ROUND(R106*R107/1000,1)</f>
        <v>0</v>
      </c>
      <c r="S105" s="650">
        <f>T105+U105</f>
        <v>0</v>
      </c>
      <c r="T105" s="855">
        <f>ROUND(T106*T107/1000,1)</f>
        <v>0</v>
      </c>
      <c r="U105" s="856">
        <f>ROUND(U106*U107/1000,1)</f>
        <v>0</v>
      </c>
      <c r="V105" s="587" t="s">
        <v>34</v>
      </c>
      <c r="W105" s="588" t="s">
        <v>34</v>
      </c>
      <c r="X105" s="588" t="s">
        <v>34</v>
      </c>
      <c r="Y105" s="589" t="s">
        <v>34</v>
      </c>
      <c r="Z105" s="988">
        <f t="shared" ref="Z105" si="213">G105-J105</f>
        <v>0</v>
      </c>
      <c r="AA105" s="855">
        <f t="shared" ref="AA105" si="214">G105-M105</f>
        <v>0</v>
      </c>
      <c r="AB105" s="855">
        <f t="shared" ref="AB105" si="215">G105-P105</f>
        <v>0</v>
      </c>
      <c r="AC105" s="1024">
        <f t="shared" ref="AC105" si="216">G105-S105</f>
        <v>0</v>
      </c>
      <c r="AD105" s="1025">
        <f t="shared" ref="AD105" si="217">IF(G105&gt;0,ROUND((J105/G105),3),0)</f>
        <v>0</v>
      </c>
      <c r="AE105" s="1026">
        <f t="shared" ref="AE105" si="218">IF(G105&gt;0,ROUND((M105/G105),3),0)</f>
        <v>0</v>
      </c>
      <c r="AF105" s="1026">
        <f t="shared" ref="AF105" si="219">IF(G105&gt;0,ROUND((P105/G105),3),0)</f>
        <v>0</v>
      </c>
      <c r="AG105" s="1027">
        <f t="shared" ref="AG105" si="220">IF(G105&gt;0,ROUND((S105/G105),3),0)</f>
        <v>0</v>
      </c>
    </row>
    <row r="106" spans="1:34" s="165" customFormat="1" ht="12" outlineLevel="1">
      <c r="A106" s="1213"/>
      <c r="B106" s="166"/>
      <c r="C106" s="348"/>
      <c r="D106" s="224" t="s">
        <v>98</v>
      </c>
      <c r="E106" s="172" t="s">
        <v>85</v>
      </c>
      <c r="F106" s="140" t="s">
        <v>35</v>
      </c>
      <c r="G106" s="838">
        <f>H106+I106</f>
        <v>0</v>
      </c>
      <c r="H106" s="839"/>
      <c r="I106" s="840"/>
      <c r="J106" s="838">
        <f>K106+L106</f>
        <v>0</v>
      </c>
      <c r="K106" s="839"/>
      <c r="L106" s="840"/>
      <c r="M106" s="838">
        <f>N106+O106</f>
        <v>0</v>
      </c>
      <c r="N106" s="839"/>
      <c r="O106" s="840"/>
      <c r="P106" s="838">
        <f>Q106+R106</f>
        <v>0</v>
      </c>
      <c r="Q106" s="839"/>
      <c r="R106" s="840"/>
      <c r="S106" s="838">
        <f>T106+U106</f>
        <v>0</v>
      </c>
      <c r="T106" s="839"/>
      <c r="U106" s="840"/>
      <c r="V106" s="569" t="s">
        <v>34</v>
      </c>
      <c r="W106" s="570" t="s">
        <v>34</v>
      </c>
      <c r="X106" s="570" t="s">
        <v>34</v>
      </c>
      <c r="Y106" s="571" t="s">
        <v>34</v>
      </c>
      <c r="Z106" s="1004" t="s">
        <v>34</v>
      </c>
      <c r="AA106" s="1005" t="s">
        <v>34</v>
      </c>
      <c r="AB106" s="1005" t="s">
        <v>34</v>
      </c>
      <c r="AC106" s="1006" t="s">
        <v>34</v>
      </c>
      <c r="AD106" s="1004" t="s">
        <v>34</v>
      </c>
      <c r="AE106" s="1005" t="s">
        <v>34</v>
      </c>
      <c r="AF106" s="1005" t="s">
        <v>34</v>
      </c>
      <c r="AG106" s="1006" t="s">
        <v>34</v>
      </c>
    </row>
    <row r="107" spans="1:34" s="165" customFormat="1" ht="12" outlineLevel="1">
      <c r="A107" s="1213"/>
      <c r="B107" s="174"/>
      <c r="C107" s="348"/>
      <c r="D107" s="224" t="s">
        <v>98</v>
      </c>
      <c r="E107" s="172" t="s">
        <v>86</v>
      </c>
      <c r="F107" s="140" t="s">
        <v>62</v>
      </c>
      <c r="G107" s="857">
        <f>IF(I107+H107&gt;0,AVERAGE(H107:I107),0)</f>
        <v>0</v>
      </c>
      <c r="H107" s="858"/>
      <c r="I107" s="859"/>
      <c r="J107" s="857">
        <f>IF(L107+K107&gt;0,AVERAGE(K107:L107),0)</f>
        <v>0</v>
      </c>
      <c r="K107" s="858"/>
      <c r="L107" s="859"/>
      <c r="M107" s="857">
        <f>IF(O107+N107&gt;0,AVERAGE(N107:O107),0)</f>
        <v>0</v>
      </c>
      <c r="N107" s="858"/>
      <c r="O107" s="859"/>
      <c r="P107" s="857">
        <f>IF(R107+Q107&gt;0,AVERAGE(Q107:R107),0)</f>
        <v>0</v>
      </c>
      <c r="Q107" s="858"/>
      <c r="R107" s="859"/>
      <c r="S107" s="857">
        <f>IF(U107+T107&gt;0,AVERAGE(T107:U107),0)</f>
        <v>0</v>
      </c>
      <c r="T107" s="858"/>
      <c r="U107" s="859"/>
      <c r="V107" s="569" t="s">
        <v>34</v>
      </c>
      <c r="W107" s="570" t="s">
        <v>34</v>
      </c>
      <c r="X107" s="570" t="s">
        <v>34</v>
      </c>
      <c r="Y107" s="571" t="s">
        <v>34</v>
      </c>
      <c r="Z107" s="1004" t="s">
        <v>34</v>
      </c>
      <c r="AA107" s="1005" t="s">
        <v>34</v>
      </c>
      <c r="AB107" s="1005" t="s">
        <v>34</v>
      </c>
      <c r="AC107" s="1006" t="s">
        <v>34</v>
      </c>
      <c r="AD107" s="1004" t="s">
        <v>34</v>
      </c>
      <c r="AE107" s="1005" t="s">
        <v>34</v>
      </c>
      <c r="AF107" s="1005" t="s">
        <v>34</v>
      </c>
      <c r="AG107" s="1006" t="s">
        <v>34</v>
      </c>
    </row>
    <row r="108" spans="1:34" s="147" customFormat="1" outlineLevel="1">
      <c r="A108" s="460"/>
      <c r="B108" s="161" t="s">
        <v>116</v>
      </c>
      <c r="C108" s="201">
        <v>2210</v>
      </c>
      <c r="D108" s="202" t="s">
        <v>98</v>
      </c>
      <c r="E108" s="171" t="s">
        <v>501</v>
      </c>
      <c r="F108" s="146" t="s">
        <v>43</v>
      </c>
      <c r="G108" s="653">
        <f>H108+I108</f>
        <v>0</v>
      </c>
      <c r="H108" s="836">
        <f>ROUND(H109*H110/1000,1)</f>
        <v>0</v>
      </c>
      <c r="I108" s="837">
        <f>ROUND(I109*I110/1000,1)</f>
        <v>0</v>
      </c>
      <c r="J108" s="653">
        <f>K108+L108</f>
        <v>0</v>
      </c>
      <c r="K108" s="836">
        <f>ROUND(K109*K110/1000,1)</f>
        <v>0</v>
      </c>
      <c r="L108" s="837">
        <f>ROUND(L109*L110/1000,1)</f>
        <v>0</v>
      </c>
      <c r="M108" s="653">
        <f>N108+O108</f>
        <v>0</v>
      </c>
      <c r="N108" s="836">
        <f>ROUND(N109*N110/1000,1)</f>
        <v>0</v>
      </c>
      <c r="O108" s="837">
        <f>ROUND(O109*O110/1000,1)</f>
        <v>0</v>
      </c>
      <c r="P108" s="653">
        <f>Q108+R108</f>
        <v>0</v>
      </c>
      <c r="Q108" s="836">
        <f>ROUND(Q109*Q110/1000,1)</f>
        <v>0</v>
      </c>
      <c r="R108" s="837">
        <f>ROUND(R109*R110/1000,1)</f>
        <v>0</v>
      </c>
      <c r="S108" s="653">
        <f>T108+U108</f>
        <v>0</v>
      </c>
      <c r="T108" s="836">
        <f>ROUND(T109*T110/1000,1)</f>
        <v>0</v>
      </c>
      <c r="U108" s="837">
        <f>ROUND(U109*U110/1000,1)</f>
        <v>0</v>
      </c>
      <c r="V108" s="575" t="s">
        <v>34</v>
      </c>
      <c r="W108" s="576" t="s">
        <v>34</v>
      </c>
      <c r="X108" s="576" t="s">
        <v>34</v>
      </c>
      <c r="Y108" s="577" t="s">
        <v>34</v>
      </c>
      <c r="Z108" s="983">
        <f t="shared" ref="Z108" si="221">G108-J108</f>
        <v>0</v>
      </c>
      <c r="AA108" s="836">
        <f t="shared" ref="AA108" si="222">G108-M108</f>
        <v>0</v>
      </c>
      <c r="AB108" s="836">
        <f t="shared" ref="AB108" si="223">G108-P108</f>
        <v>0</v>
      </c>
      <c r="AC108" s="984">
        <f t="shared" ref="AC108" si="224">G108-S108</f>
        <v>0</v>
      </c>
      <c r="AD108" s="985">
        <f t="shared" ref="AD108" si="225">IF(G108&gt;0,ROUND((J108/G108),3),0)</f>
        <v>0</v>
      </c>
      <c r="AE108" s="986">
        <f t="shared" ref="AE108" si="226">IF(G108&gt;0,ROUND((M108/G108),3),0)</f>
        <v>0</v>
      </c>
      <c r="AF108" s="986">
        <f t="shared" ref="AF108" si="227">IF(G108&gt;0,ROUND((P108/G108),3),0)</f>
        <v>0</v>
      </c>
      <c r="AG108" s="987">
        <f t="shared" ref="AG108" si="228">IF(G108&gt;0,ROUND((S108/G108),3),0)</f>
        <v>0</v>
      </c>
    </row>
    <row r="109" spans="1:34" s="165" customFormat="1" ht="12" outlineLevel="1">
      <c r="A109" s="1213"/>
      <c r="B109" s="174"/>
      <c r="C109" s="348"/>
      <c r="D109" s="224" t="s">
        <v>98</v>
      </c>
      <c r="E109" s="172" t="s">
        <v>85</v>
      </c>
      <c r="F109" s="140" t="s">
        <v>35</v>
      </c>
      <c r="G109" s="838">
        <f>H109+I109</f>
        <v>0</v>
      </c>
      <c r="H109" s="839"/>
      <c r="I109" s="840"/>
      <c r="J109" s="838">
        <f>K109+L109</f>
        <v>0</v>
      </c>
      <c r="K109" s="839"/>
      <c r="L109" s="840"/>
      <c r="M109" s="838">
        <f>N109+O109</f>
        <v>0</v>
      </c>
      <c r="N109" s="839"/>
      <c r="O109" s="840"/>
      <c r="P109" s="838">
        <f>Q109+R109</f>
        <v>0</v>
      </c>
      <c r="Q109" s="839"/>
      <c r="R109" s="840"/>
      <c r="S109" s="838">
        <f>T109+U109</f>
        <v>0</v>
      </c>
      <c r="T109" s="839"/>
      <c r="U109" s="840"/>
      <c r="V109" s="569" t="s">
        <v>34</v>
      </c>
      <c r="W109" s="570" t="s">
        <v>34</v>
      </c>
      <c r="X109" s="570" t="s">
        <v>34</v>
      </c>
      <c r="Y109" s="571" t="s">
        <v>34</v>
      </c>
      <c r="Z109" s="1004" t="s">
        <v>34</v>
      </c>
      <c r="AA109" s="1005" t="s">
        <v>34</v>
      </c>
      <c r="AB109" s="1005" t="s">
        <v>34</v>
      </c>
      <c r="AC109" s="1006" t="s">
        <v>34</v>
      </c>
      <c r="AD109" s="1004" t="s">
        <v>34</v>
      </c>
      <c r="AE109" s="1005" t="s">
        <v>34</v>
      </c>
      <c r="AF109" s="1005" t="s">
        <v>34</v>
      </c>
      <c r="AG109" s="1006" t="s">
        <v>34</v>
      </c>
    </row>
    <row r="110" spans="1:34" s="165" customFormat="1" ht="12" outlineLevel="1">
      <c r="A110" s="1213"/>
      <c r="B110" s="174"/>
      <c r="C110" s="348"/>
      <c r="D110" s="224" t="s">
        <v>98</v>
      </c>
      <c r="E110" s="172" t="s">
        <v>86</v>
      </c>
      <c r="F110" s="140" t="s">
        <v>62</v>
      </c>
      <c r="G110" s="857">
        <f>IF(I110+H110&gt;0,AVERAGE(H110:I110),0)</f>
        <v>0</v>
      </c>
      <c r="H110" s="858"/>
      <c r="I110" s="859"/>
      <c r="J110" s="857">
        <f>IF(L110+K110&gt;0,AVERAGE(K110:L110),0)</f>
        <v>0</v>
      </c>
      <c r="K110" s="858"/>
      <c r="L110" s="859"/>
      <c r="M110" s="857">
        <f>IF(O110+N110&gt;0,AVERAGE(N110:O110),0)</f>
        <v>0</v>
      </c>
      <c r="N110" s="858"/>
      <c r="O110" s="859"/>
      <c r="P110" s="857">
        <f>IF(R110+Q110&gt;0,AVERAGE(Q110:R110),0)</f>
        <v>0</v>
      </c>
      <c r="Q110" s="858"/>
      <c r="R110" s="859"/>
      <c r="S110" s="857">
        <f>IF(U110+T110&gt;0,AVERAGE(T110:U110),0)</f>
        <v>0</v>
      </c>
      <c r="T110" s="858"/>
      <c r="U110" s="859"/>
      <c r="V110" s="569" t="s">
        <v>34</v>
      </c>
      <c r="W110" s="570" t="s">
        <v>34</v>
      </c>
      <c r="X110" s="570" t="s">
        <v>34</v>
      </c>
      <c r="Y110" s="571" t="s">
        <v>34</v>
      </c>
      <c r="Z110" s="1004" t="s">
        <v>34</v>
      </c>
      <c r="AA110" s="1005" t="s">
        <v>34</v>
      </c>
      <c r="AB110" s="1005" t="s">
        <v>34</v>
      </c>
      <c r="AC110" s="1006" t="s">
        <v>34</v>
      </c>
      <c r="AD110" s="1004" t="s">
        <v>34</v>
      </c>
      <c r="AE110" s="1005" t="s">
        <v>34</v>
      </c>
      <c r="AF110" s="1005" t="s">
        <v>34</v>
      </c>
      <c r="AG110" s="1006" t="s">
        <v>34</v>
      </c>
    </row>
    <row r="111" spans="1:34" s="165" customFormat="1" outlineLevel="1">
      <c r="A111" s="460"/>
      <c r="B111" s="161" t="s">
        <v>118</v>
      </c>
      <c r="C111" s="201">
        <v>2210</v>
      </c>
      <c r="D111" s="202" t="s">
        <v>98</v>
      </c>
      <c r="E111" s="173" t="s">
        <v>502</v>
      </c>
      <c r="F111" s="146" t="s">
        <v>43</v>
      </c>
      <c r="G111" s="653">
        <f>H111+I111</f>
        <v>0</v>
      </c>
      <c r="H111" s="836">
        <f>ROUND(H112*H113/1000,1)</f>
        <v>0</v>
      </c>
      <c r="I111" s="837">
        <f>ROUND(I112*I113/1000,1)</f>
        <v>0</v>
      </c>
      <c r="J111" s="653">
        <f>K111+L111</f>
        <v>0</v>
      </c>
      <c r="K111" s="836">
        <f>ROUND(K112*K113/1000,1)</f>
        <v>0</v>
      </c>
      <c r="L111" s="837">
        <f>ROUND(L112*L113/1000,1)</f>
        <v>0</v>
      </c>
      <c r="M111" s="653">
        <f>N111+O111</f>
        <v>0</v>
      </c>
      <c r="N111" s="836">
        <f>ROUND(N112*N113/1000,1)</f>
        <v>0</v>
      </c>
      <c r="O111" s="837">
        <f>ROUND(O112*O113/1000,1)</f>
        <v>0</v>
      </c>
      <c r="P111" s="653">
        <f>Q111+R111</f>
        <v>0</v>
      </c>
      <c r="Q111" s="836">
        <f>ROUND(Q112*Q113/1000,1)</f>
        <v>0</v>
      </c>
      <c r="R111" s="837">
        <f>ROUND(R112*R113/1000,1)</f>
        <v>0</v>
      </c>
      <c r="S111" s="653">
        <f>T111+U111</f>
        <v>0</v>
      </c>
      <c r="T111" s="836">
        <f>ROUND(T112*T113/1000,1)</f>
        <v>0</v>
      </c>
      <c r="U111" s="837">
        <f>ROUND(U112*U113/1000,1)</f>
        <v>0</v>
      </c>
      <c r="V111" s="575" t="s">
        <v>34</v>
      </c>
      <c r="W111" s="576" t="s">
        <v>34</v>
      </c>
      <c r="X111" s="576" t="s">
        <v>34</v>
      </c>
      <c r="Y111" s="577" t="s">
        <v>34</v>
      </c>
      <c r="Z111" s="983">
        <f t="shared" ref="Z111" si="229">G111-J111</f>
        <v>0</v>
      </c>
      <c r="AA111" s="836">
        <f t="shared" ref="AA111" si="230">G111-M111</f>
        <v>0</v>
      </c>
      <c r="AB111" s="836">
        <f t="shared" ref="AB111" si="231">G111-P111</f>
        <v>0</v>
      </c>
      <c r="AC111" s="984">
        <f t="shared" ref="AC111" si="232">G111-S111</f>
        <v>0</v>
      </c>
      <c r="AD111" s="985">
        <f t="shared" ref="AD111" si="233">IF(G111&gt;0,ROUND((J111/G111),3),0)</f>
        <v>0</v>
      </c>
      <c r="AE111" s="986">
        <f t="shared" ref="AE111" si="234">IF(G111&gt;0,ROUND((M111/G111),3),0)</f>
        <v>0</v>
      </c>
      <c r="AF111" s="986">
        <f t="shared" ref="AF111" si="235">IF(G111&gt;0,ROUND((P111/G111),3),0)</f>
        <v>0</v>
      </c>
      <c r="AG111" s="987">
        <f t="shared" ref="AG111" si="236">IF(G111&gt;0,ROUND((S111/G111),3),0)</f>
        <v>0</v>
      </c>
      <c r="AH111" s="147"/>
    </row>
    <row r="112" spans="1:34" s="165" customFormat="1" ht="12" outlineLevel="1">
      <c r="A112" s="1213"/>
      <c r="B112" s="174"/>
      <c r="C112" s="348"/>
      <c r="D112" s="224" t="s">
        <v>98</v>
      </c>
      <c r="E112" s="172" t="s">
        <v>85</v>
      </c>
      <c r="F112" s="140" t="s">
        <v>35</v>
      </c>
      <c r="G112" s="838">
        <f>H112+I112</f>
        <v>0</v>
      </c>
      <c r="H112" s="839"/>
      <c r="I112" s="840"/>
      <c r="J112" s="838">
        <f>K112+L112</f>
        <v>0</v>
      </c>
      <c r="K112" s="839"/>
      <c r="L112" s="840"/>
      <c r="M112" s="838">
        <f>N112+O112</f>
        <v>0</v>
      </c>
      <c r="N112" s="839"/>
      <c r="O112" s="840"/>
      <c r="P112" s="838">
        <f>Q112+R112</f>
        <v>0</v>
      </c>
      <c r="Q112" s="839"/>
      <c r="R112" s="840"/>
      <c r="S112" s="838">
        <f>T112+U112</f>
        <v>0</v>
      </c>
      <c r="T112" s="839"/>
      <c r="U112" s="840"/>
      <c r="V112" s="569" t="s">
        <v>34</v>
      </c>
      <c r="W112" s="570" t="s">
        <v>34</v>
      </c>
      <c r="X112" s="570" t="s">
        <v>34</v>
      </c>
      <c r="Y112" s="571" t="s">
        <v>34</v>
      </c>
      <c r="Z112" s="1004" t="s">
        <v>34</v>
      </c>
      <c r="AA112" s="1005" t="s">
        <v>34</v>
      </c>
      <c r="AB112" s="1005" t="s">
        <v>34</v>
      </c>
      <c r="AC112" s="1006" t="s">
        <v>34</v>
      </c>
      <c r="AD112" s="1004" t="s">
        <v>34</v>
      </c>
      <c r="AE112" s="1005" t="s">
        <v>34</v>
      </c>
      <c r="AF112" s="1005" t="s">
        <v>34</v>
      </c>
      <c r="AG112" s="1006" t="s">
        <v>34</v>
      </c>
    </row>
    <row r="113" spans="1:34" s="165" customFormat="1" ht="12" outlineLevel="1">
      <c r="A113" s="1213"/>
      <c r="B113" s="174"/>
      <c r="C113" s="348"/>
      <c r="D113" s="224" t="s">
        <v>98</v>
      </c>
      <c r="E113" s="172" t="s">
        <v>86</v>
      </c>
      <c r="F113" s="140" t="s">
        <v>62</v>
      </c>
      <c r="G113" s="857">
        <f>IF(I113+H113&gt;0,AVERAGE(H113:I113),0)</f>
        <v>0</v>
      </c>
      <c r="H113" s="858"/>
      <c r="I113" s="859"/>
      <c r="J113" s="857">
        <f>IF(L113+K113&gt;0,AVERAGE(K113:L113),0)</f>
        <v>0</v>
      </c>
      <c r="K113" s="858"/>
      <c r="L113" s="859"/>
      <c r="M113" s="857">
        <f>IF(O113+N113&gt;0,AVERAGE(N113:O113),0)</f>
        <v>0</v>
      </c>
      <c r="N113" s="858"/>
      <c r="O113" s="859"/>
      <c r="P113" s="857">
        <f>IF(R113+Q113&gt;0,AVERAGE(Q113:R113),0)</f>
        <v>0</v>
      </c>
      <c r="Q113" s="858"/>
      <c r="R113" s="859"/>
      <c r="S113" s="857">
        <f>IF(U113+T113&gt;0,AVERAGE(T113:U113),0)</f>
        <v>0</v>
      </c>
      <c r="T113" s="858"/>
      <c r="U113" s="859"/>
      <c r="V113" s="569" t="s">
        <v>34</v>
      </c>
      <c r="W113" s="570" t="s">
        <v>34</v>
      </c>
      <c r="X113" s="570" t="s">
        <v>34</v>
      </c>
      <c r="Y113" s="571" t="s">
        <v>34</v>
      </c>
      <c r="Z113" s="1004" t="s">
        <v>34</v>
      </c>
      <c r="AA113" s="1005" t="s">
        <v>34</v>
      </c>
      <c r="AB113" s="1005" t="s">
        <v>34</v>
      </c>
      <c r="AC113" s="1006" t="s">
        <v>34</v>
      </c>
      <c r="AD113" s="1004" t="s">
        <v>34</v>
      </c>
      <c r="AE113" s="1005" t="s">
        <v>34</v>
      </c>
      <c r="AF113" s="1005" t="s">
        <v>34</v>
      </c>
      <c r="AG113" s="1006" t="s">
        <v>34</v>
      </c>
    </row>
    <row r="114" spans="1:34" s="165" customFormat="1" outlineLevel="1">
      <c r="A114" s="460"/>
      <c r="B114" s="161" t="s">
        <v>120</v>
      </c>
      <c r="C114" s="201">
        <v>2210</v>
      </c>
      <c r="D114" s="202" t="s">
        <v>98</v>
      </c>
      <c r="E114" s="173" t="s">
        <v>503</v>
      </c>
      <c r="F114" s="146" t="s">
        <v>43</v>
      </c>
      <c r="G114" s="653">
        <f>H114+I114</f>
        <v>0</v>
      </c>
      <c r="H114" s="836">
        <f>ROUND(H115*H116/1000,1)</f>
        <v>0</v>
      </c>
      <c r="I114" s="837">
        <f>ROUND(I115*I116/1000,1)</f>
        <v>0</v>
      </c>
      <c r="J114" s="653">
        <f>K114+L114</f>
        <v>0</v>
      </c>
      <c r="K114" s="836">
        <f>ROUND(K115*K116/1000,1)</f>
        <v>0</v>
      </c>
      <c r="L114" s="837">
        <f>ROUND(L115*L116/1000,1)</f>
        <v>0</v>
      </c>
      <c r="M114" s="653">
        <f>N114+O114</f>
        <v>0</v>
      </c>
      <c r="N114" s="836">
        <f>ROUND(N115*N116/1000,1)</f>
        <v>0</v>
      </c>
      <c r="O114" s="837">
        <f>ROUND(O115*O116/1000,1)</f>
        <v>0</v>
      </c>
      <c r="P114" s="653">
        <f>Q114+R114</f>
        <v>0</v>
      </c>
      <c r="Q114" s="836">
        <f>ROUND(Q115*Q116/1000,1)</f>
        <v>0</v>
      </c>
      <c r="R114" s="837">
        <f>ROUND(R115*R116/1000,1)</f>
        <v>0</v>
      </c>
      <c r="S114" s="653">
        <f>T114+U114</f>
        <v>0</v>
      </c>
      <c r="T114" s="836">
        <f>ROUND(T115*T116/1000,1)</f>
        <v>0</v>
      </c>
      <c r="U114" s="837">
        <f>ROUND(U115*U116/1000,1)</f>
        <v>0</v>
      </c>
      <c r="V114" s="575" t="s">
        <v>34</v>
      </c>
      <c r="W114" s="576" t="s">
        <v>34</v>
      </c>
      <c r="X114" s="576" t="s">
        <v>34</v>
      </c>
      <c r="Y114" s="577" t="s">
        <v>34</v>
      </c>
      <c r="Z114" s="983">
        <f t="shared" ref="Z114" si="237">G114-J114</f>
        <v>0</v>
      </c>
      <c r="AA114" s="836">
        <f t="shared" ref="AA114" si="238">G114-M114</f>
        <v>0</v>
      </c>
      <c r="AB114" s="836">
        <f t="shared" ref="AB114" si="239">G114-P114</f>
        <v>0</v>
      </c>
      <c r="AC114" s="984">
        <f t="shared" ref="AC114" si="240">G114-S114</f>
        <v>0</v>
      </c>
      <c r="AD114" s="985">
        <f t="shared" ref="AD114" si="241">IF(G114&gt;0,ROUND((J114/G114),3),0)</f>
        <v>0</v>
      </c>
      <c r="AE114" s="986">
        <f t="shared" ref="AE114" si="242">IF(G114&gt;0,ROUND((M114/G114),3),0)</f>
        <v>0</v>
      </c>
      <c r="AF114" s="986">
        <f t="shared" ref="AF114" si="243">IF(G114&gt;0,ROUND((P114/G114),3),0)</f>
        <v>0</v>
      </c>
      <c r="AG114" s="987">
        <f t="shared" ref="AG114" si="244">IF(G114&gt;0,ROUND((S114/G114),3),0)</f>
        <v>0</v>
      </c>
      <c r="AH114" s="147"/>
    </row>
    <row r="115" spans="1:34" s="165" customFormat="1" ht="12" outlineLevel="1">
      <c r="A115" s="1213"/>
      <c r="B115" s="174"/>
      <c r="C115" s="348"/>
      <c r="D115" s="224" t="s">
        <v>98</v>
      </c>
      <c r="E115" s="172" t="s">
        <v>85</v>
      </c>
      <c r="F115" s="140" t="s">
        <v>35</v>
      </c>
      <c r="G115" s="838">
        <f>H115+I115</f>
        <v>0</v>
      </c>
      <c r="H115" s="839"/>
      <c r="I115" s="840"/>
      <c r="J115" s="838">
        <f>K115+L115</f>
        <v>0</v>
      </c>
      <c r="K115" s="839"/>
      <c r="L115" s="840"/>
      <c r="M115" s="838">
        <f>N115+O115</f>
        <v>0</v>
      </c>
      <c r="N115" s="839"/>
      <c r="O115" s="840"/>
      <c r="P115" s="838">
        <f>Q115+R115</f>
        <v>0</v>
      </c>
      <c r="Q115" s="839"/>
      <c r="R115" s="840"/>
      <c r="S115" s="838">
        <f>T115+U115</f>
        <v>0</v>
      </c>
      <c r="T115" s="839"/>
      <c r="U115" s="840"/>
      <c r="V115" s="569" t="s">
        <v>34</v>
      </c>
      <c r="W115" s="570" t="s">
        <v>34</v>
      </c>
      <c r="X115" s="570" t="s">
        <v>34</v>
      </c>
      <c r="Y115" s="571" t="s">
        <v>34</v>
      </c>
      <c r="Z115" s="1004" t="s">
        <v>34</v>
      </c>
      <c r="AA115" s="1005" t="s">
        <v>34</v>
      </c>
      <c r="AB115" s="1005" t="s">
        <v>34</v>
      </c>
      <c r="AC115" s="1006" t="s">
        <v>34</v>
      </c>
      <c r="AD115" s="1004" t="s">
        <v>34</v>
      </c>
      <c r="AE115" s="1005" t="s">
        <v>34</v>
      </c>
      <c r="AF115" s="1005" t="s">
        <v>34</v>
      </c>
      <c r="AG115" s="1006" t="s">
        <v>34</v>
      </c>
    </row>
    <row r="116" spans="1:34" s="165" customFormat="1" ht="12" outlineLevel="1">
      <c r="A116" s="1213"/>
      <c r="B116" s="174"/>
      <c r="C116" s="348"/>
      <c r="D116" s="224" t="s">
        <v>98</v>
      </c>
      <c r="E116" s="172" t="s">
        <v>86</v>
      </c>
      <c r="F116" s="140" t="s">
        <v>62</v>
      </c>
      <c r="G116" s="857">
        <f>IF(I116+H116&gt;0,AVERAGE(H116:I116),0)</f>
        <v>0</v>
      </c>
      <c r="H116" s="858"/>
      <c r="I116" s="859"/>
      <c r="J116" s="857">
        <f>IF(L116+K116&gt;0,AVERAGE(K116:L116),0)</f>
        <v>0</v>
      </c>
      <c r="K116" s="858"/>
      <c r="L116" s="859"/>
      <c r="M116" s="857">
        <f>IF(O116+N116&gt;0,AVERAGE(N116:O116),0)</f>
        <v>0</v>
      </c>
      <c r="N116" s="858"/>
      <c r="O116" s="859"/>
      <c r="P116" s="857">
        <f>IF(R116+Q116&gt;0,AVERAGE(Q116:R116),0)</f>
        <v>0</v>
      </c>
      <c r="Q116" s="858"/>
      <c r="R116" s="859"/>
      <c r="S116" s="857">
        <f>IF(U116+T116&gt;0,AVERAGE(T116:U116),0)</f>
        <v>0</v>
      </c>
      <c r="T116" s="858"/>
      <c r="U116" s="859"/>
      <c r="V116" s="569" t="s">
        <v>34</v>
      </c>
      <c r="W116" s="570" t="s">
        <v>34</v>
      </c>
      <c r="X116" s="570" t="s">
        <v>34</v>
      </c>
      <c r="Y116" s="571" t="s">
        <v>34</v>
      </c>
      <c r="Z116" s="1004" t="s">
        <v>34</v>
      </c>
      <c r="AA116" s="1005" t="s">
        <v>34</v>
      </c>
      <c r="AB116" s="1005" t="s">
        <v>34</v>
      </c>
      <c r="AC116" s="1006" t="s">
        <v>34</v>
      </c>
      <c r="AD116" s="1004" t="s">
        <v>34</v>
      </c>
      <c r="AE116" s="1005" t="s">
        <v>34</v>
      </c>
      <c r="AF116" s="1005" t="s">
        <v>34</v>
      </c>
      <c r="AG116" s="1006" t="s">
        <v>34</v>
      </c>
    </row>
    <row r="117" spans="1:34" s="165" customFormat="1" outlineLevel="1">
      <c r="A117" s="460"/>
      <c r="B117" s="161" t="s">
        <v>122</v>
      </c>
      <c r="C117" s="201">
        <v>2210</v>
      </c>
      <c r="D117" s="202" t="s">
        <v>98</v>
      </c>
      <c r="E117" s="187" t="s">
        <v>504</v>
      </c>
      <c r="F117" s="146" t="s">
        <v>43</v>
      </c>
      <c r="G117" s="653">
        <f>H117+I117</f>
        <v>0</v>
      </c>
      <c r="H117" s="836">
        <f>ROUND(H118*H119/1000,1)</f>
        <v>0</v>
      </c>
      <c r="I117" s="837">
        <f>ROUND(I118*I119/1000,1)</f>
        <v>0</v>
      </c>
      <c r="J117" s="653">
        <f>K117+L117</f>
        <v>0</v>
      </c>
      <c r="K117" s="836">
        <f>ROUND(K118*K119/1000,1)</f>
        <v>0</v>
      </c>
      <c r="L117" s="837">
        <f>ROUND(L118*L119/1000,1)</f>
        <v>0</v>
      </c>
      <c r="M117" s="653">
        <f>N117+O117</f>
        <v>0</v>
      </c>
      <c r="N117" s="836">
        <f>ROUND(N118*N119/1000,1)</f>
        <v>0</v>
      </c>
      <c r="O117" s="837">
        <f>ROUND(O118*O119/1000,1)</f>
        <v>0</v>
      </c>
      <c r="P117" s="653">
        <f>Q117+R117</f>
        <v>0</v>
      </c>
      <c r="Q117" s="836">
        <f>ROUND(Q118*Q119/1000,1)</f>
        <v>0</v>
      </c>
      <c r="R117" s="837">
        <f>ROUND(R118*R119/1000,1)</f>
        <v>0</v>
      </c>
      <c r="S117" s="653">
        <f>T117+U117</f>
        <v>0</v>
      </c>
      <c r="T117" s="836">
        <f>ROUND(T118*T119/1000,1)</f>
        <v>0</v>
      </c>
      <c r="U117" s="837">
        <f>ROUND(U118*U119/1000,1)</f>
        <v>0</v>
      </c>
      <c r="V117" s="575" t="s">
        <v>34</v>
      </c>
      <c r="W117" s="576" t="s">
        <v>34</v>
      </c>
      <c r="X117" s="576" t="s">
        <v>34</v>
      </c>
      <c r="Y117" s="577" t="s">
        <v>34</v>
      </c>
      <c r="Z117" s="983">
        <f t="shared" ref="Z117" si="245">G117-J117</f>
        <v>0</v>
      </c>
      <c r="AA117" s="836">
        <f t="shared" ref="AA117" si="246">G117-M117</f>
        <v>0</v>
      </c>
      <c r="AB117" s="836">
        <f t="shared" ref="AB117" si="247">G117-P117</f>
        <v>0</v>
      </c>
      <c r="AC117" s="984">
        <f t="shared" ref="AC117" si="248">G117-S117</f>
        <v>0</v>
      </c>
      <c r="AD117" s="985">
        <f t="shared" ref="AD117" si="249">IF(G117&gt;0,ROUND((J117/G117),3),0)</f>
        <v>0</v>
      </c>
      <c r="AE117" s="986">
        <f t="shared" ref="AE117" si="250">IF(G117&gt;0,ROUND((M117/G117),3),0)</f>
        <v>0</v>
      </c>
      <c r="AF117" s="986">
        <f t="shared" ref="AF117" si="251">IF(G117&gt;0,ROUND((P117/G117),3),0)</f>
        <v>0</v>
      </c>
      <c r="AG117" s="987">
        <f t="shared" ref="AG117" si="252">IF(G117&gt;0,ROUND((S117/G117),3),0)</f>
        <v>0</v>
      </c>
      <c r="AH117" s="147"/>
    </row>
    <row r="118" spans="1:34" s="165" customFormat="1" ht="12" outlineLevel="1">
      <c r="A118" s="1213"/>
      <c r="B118" s="174"/>
      <c r="C118" s="348"/>
      <c r="D118" s="224" t="s">
        <v>98</v>
      </c>
      <c r="E118" s="157" t="s">
        <v>85</v>
      </c>
      <c r="F118" s="140" t="s">
        <v>35</v>
      </c>
      <c r="G118" s="838">
        <f>H118+I118</f>
        <v>0</v>
      </c>
      <c r="H118" s="839"/>
      <c r="I118" s="840"/>
      <c r="J118" s="838">
        <f>K118+L118</f>
        <v>0</v>
      </c>
      <c r="K118" s="839"/>
      <c r="L118" s="840"/>
      <c r="M118" s="838">
        <f>N118+O118</f>
        <v>0</v>
      </c>
      <c r="N118" s="839"/>
      <c r="O118" s="840"/>
      <c r="P118" s="838">
        <f>Q118+R118</f>
        <v>0</v>
      </c>
      <c r="Q118" s="839"/>
      <c r="R118" s="840"/>
      <c r="S118" s="838">
        <f>T118+U118</f>
        <v>0</v>
      </c>
      <c r="T118" s="839"/>
      <c r="U118" s="840"/>
      <c r="V118" s="569" t="s">
        <v>34</v>
      </c>
      <c r="W118" s="570" t="s">
        <v>34</v>
      </c>
      <c r="X118" s="570" t="s">
        <v>34</v>
      </c>
      <c r="Y118" s="571" t="s">
        <v>34</v>
      </c>
      <c r="Z118" s="1004" t="s">
        <v>34</v>
      </c>
      <c r="AA118" s="1005" t="s">
        <v>34</v>
      </c>
      <c r="AB118" s="1005" t="s">
        <v>34</v>
      </c>
      <c r="AC118" s="1006" t="s">
        <v>34</v>
      </c>
      <c r="AD118" s="1004" t="s">
        <v>34</v>
      </c>
      <c r="AE118" s="1005" t="s">
        <v>34</v>
      </c>
      <c r="AF118" s="1005" t="s">
        <v>34</v>
      </c>
      <c r="AG118" s="1006" t="s">
        <v>34</v>
      </c>
    </row>
    <row r="119" spans="1:34" s="165" customFormat="1" ht="12.6" outlineLevel="1" thickBot="1">
      <c r="A119" s="1213"/>
      <c r="B119" s="175"/>
      <c r="C119" s="666"/>
      <c r="D119" s="248" t="s">
        <v>98</v>
      </c>
      <c r="E119" s="158" t="s">
        <v>86</v>
      </c>
      <c r="F119" s="143" t="s">
        <v>62</v>
      </c>
      <c r="G119" s="841">
        <f>IF(I119+H119&gt;0,AVERAGE(H119:I119),0)</f>
        <v>0</v>
      </c>
      <c r="H119" s="842"/>
      <c r="I119" s="843"/>
      <c r="J119" s="841">
        <f>IF(L119+K119&gt;0,AVERAGE(K119:L119),0)</f>
        <v>0</v>
      </c>
      <c r="K119" s="842"/>
      <c r="L119" s="843"/>
      <c r="M119" s="841">
        <f>IF(O119+N119&gt;0,AVERAGE(N119:O119),0)</f>
        <v>0</v>
      </c>
      <c r="N119" s="842"/>
      <c r="O119" s="843"/>
      <c r="P119" s="841">
        <f>IF(R119+Q119&gt;0,AVERAGE(Q119:R119),0)</f>
        <v>0</v>
      </c>
      <c r="Q119" s="842"/>
      <c r="R119" s="843"/>
      <c r="S119" s="841">
        <f>IF(U119+T119&gt;0,AVERAGE(T119:U119),0)</f>
        <v>0</v>
      </c>
      <c r="T119" s="842"/>
      <c r="U119" s="843"/>
      <c r="V119" s="572" t="s">
        <v>34</v>
      </c>
      <c r="W119" s="573" t="s">
        <v>34</v>
      </c>
      <c r="X119" s="573" t="s">
        <v>34</v>
      </c>
      <c r="Y119" s="574" t="s">
        <v>34</v>
      </c>
      <c r="Z119" s="1007" t="s">
        <v>34</v>
      </c>
      <c r="AA119" s="1008" t="s">
        <v>34</v>
      </c>
      <c r="AB119" s="1008" t="s">
        <v>34</v>
      </c>
      <c r="AC119" s="1009" t="s">
        <v>34</v>
      </c>
      <c r="AD119" s="1007" t="s">
        <v>34</v>
      </c>
      <c r="AE119" s="1008" t="s">
        <v>34</v>
      </c>
      <c r="AF119" s="1008" t="s">
        <v>34</v>
      </c>
      <c r="AG119" s="1009" t="s">
        <v>34</v>
      </c>
    </row>
    <row r="120" spans="1:34" s="135" customFormat="1" ht="27.6" outlineLevel="1" thickTop="1" thickBot="1">
      <c r="A120" s="131"/>
      <c r="B120" s="159" t="s">
        <v>125</v>
      </c>
      <c r="C120" s="149">
        <v>2210</v>
      </c>
      <c r="D120" s="150" t="s">
        <v>98</v>
      </c>
      <c r="E120" s="160" t="s">
        <v>107</v>
      </c>
      <c r="F120" s="149" t="s">
        <v>43</v>
      </c>
      <c r="G120" s="849">
        <f>G121+G124+G127+G130+G133+G136+G139+G142+G145</f>
        <v>2.2999999999999998</v>
      </c>
      <c r="H120" s="850">
        <f t="shared" ref="H120:I120" si="253">H121+H124+H127+H130+H133+H136+H139+H142+H145</f>
        <v>0</v>
      </c>
      <c r="I120" s="851">
        <f t="shared" si="253"/>
        <v>2.2999999999999998</v>
      </c>
      <c r="J120" s="849">
        <f>J121+J124+J127+J130+J133+J136+J139+J142+J145</f>
        <v>8</v>
      </c>
      <c r="K120" s="850">
        <f t="shared" ref="K120:L120" si="254">K121+K124+K127+K130+K133+K136+K139+K142+K145</f>
        <v>0</v>
      </c>
      <c r="L120" s="851">
        <f t="shared" si="254"/>
        <v>8</v>
      </c>
      <c r="M120" s="849">
        <f>M121+M124+M127+M130+M133+M136+M139+M142+M145</f>
        <v>9</v>
      </c>
      <c r="N120" s="850">
        <f t="shared" ref="N120:O120" si="255">N121+N124+N127+N130+N133+N136+N139+N142+N145</f>
        <v>0</v>
      </c>
      <c r="O120" s="851">
        <f t="shared" si="255"/>
        <v>9</v>
      </c>
      <c r="P120" s="849">
        <f>P121+P124+P127+P130+P133+P136+P139+P142+P145</f>
        <v>0</v>
      </c>
      <c r="Q120" s="850">
        <f t="shared" ref="Q120:R120" si="256">Q121+Q124+Q127+Q130+Q133+Q136+Q139+Q142+Q145</f>
        <v>0</v>
      </c>
      <c r="R120" s="851">
        <f t="shared" si="256"/>
        <v>0</v>
      </c>
      <c r="S120" s="849">
        <f>S121+S124+S127+S130+S133+S136+S139+S142+S145</f>
        <v>0</v>
      </c>
      <c r="T120" s="850">
        <f t="shared" ref="T120:U120" si="257">T121+T124+T127+T130+T133+T136+T139+T142+T145</f>
        <v>0</v>
      </c>
      <c r="U120" s="851">
        <f t="shared" si="257"/>
        <v>0</v>
      </c>
      <c r="V120" s="581" t="s">
        <v>34</v>
      </c>
      <c r="W120" s="582" t="s">
        <v>34</v>
      </c>
      <c r="X120" s="582" t="s">
        <v>34</v>
      </c>
      <c r="Y120" s="583" t="s">
        <v>34</v>
      </c>
      <c r="Z120" s="1016">
        <f t="shared" ref="Z120:Z121" si="258">G120-J120</f>
        <v>-5.7</v>
      </c>
      <c r="AA120" s="868">
        <f t="shared" ref="AA120:AA121" si="259">G120-M120</f>
        <v>-6.7</v>
      </c>
      <c r="AB120" s="868">
        <f t="shared" ref="AB120:AB121" si="260">G120-P120</f>
        <v>2.2999999999999998</v>
      </c>
      <c r="AC120" s="1017">
        <f t="shared" ref="AC120:AC121" si="261">G120-S120</f>
        <v>2.2999999999999998</v>
      </c>
      <c r="AD120" s="1018">
        <f t="shared" ref="AD120:AD121" si="262">IF(G120&gt;0,ROUND((J120/G120),3),0)</f>
        <v>3.4780000000000002</v>
      </c>
      <c r="AE120" s="1019">
        <f t="shared" ref="AE120:AE121" si="263">IF(G120&gt;0,ROUND((M120/G120),3),0)</f>
        <v>3.9129999999999998</v>
      </c>
      <c r="AF120" s="1019">
        <f t="shared" ref="AF120:AF121" si="264">IF(G120&gt;0,ROUND((P120/G120),3),0)</f>
        <v>0</v>
      </c>
      <c r="AG120" s="1020">
        <f t="shared" ref="AG120:AG121" si="265">IF(G120&gt;0,ROUND((S120/G120),3),0)</f>
        <v>0</v>
      </c>
    </row>
    <row r="121" spans="1:34" s="147" customFormat="1" ht="27" outlineLevel="1" thickTop="1">
      <c r="A121" s="460"/>
      <c r="B121" s="161" t="s">
        <v>505</v>
      </c>
      <c r="C121" s="162">
        <v>2210</v>
      </c>
      <c r="D121" s="163" t="s">
        <v>98</v>
      </c>
      <c r="E121" s="164" t="s">
        <v>109</v>
      </c>
      <c r="F121" s="162" t="s">
        <v>43</v>
      </c>
      <c r="G121" s="653">
        <f>H121+I121</f>
        <v>0</v>
      </c>
      <c r="H121" s="836">
        <f>ROUND(H122*H123/1000,1)</f>
        <v>0</v>
      </c>
      <c r="I121" s="837">
        <f>ROUND(I122*I123/1000,1)</f>
        <v>0</v>
      </c>
      <c r="J121" s="653">
        <f>K121+L121</f>
        <v>0</v>
      </c>
      <c r="K121" s="836">
        <f>ROUND(K122*K123/1000,1)</f>
        <v>0</v>
      </c>
      <c r="L121" s="837">
        <f>ROUND(L122*L123/1000,1)</f>
        <v>0</v>
      </c>
      <c r="M121" s="653">
        <f>N121+O121</f>
        <v>0</v>
      </c>
      <c r="N121" s="836">
        <f>ROUND(N122*N123/1000,1)</f>
        <v>0</v>
      </c>
      <c r="O121" s="837">
        <f>ROUND(O122*O123/1000,1)</f>
        <v>0</v>
      </c>
      <c r="P121" s="653">
        <f>Q121+R121</f>
        <v>0</v>
      </c>
      <c r="Q121" s="836">
        <f>ROUND(Q122*Q123/1000,1)</f>
        <v>0</v>
      </c>
      <c r="R121" s="837">
        <f>ROUND(R122*R123/1000,1)</f>
        <v>0</v>
      </c>
      <c r="S121" s="653">
        <f>T121+U121</f>
        <v>0</v>
      </c>
      <c r="T121" s="836">
        <f>ROUND(T122*T123/1000,1)</f>
        <v>0</v>
      </c>
      <c r="U121" s="837">
        <f>ROUND(U122*U123/1000,1)</f>
        <v>0</v>
      </c>
      <c r="V121" s="575" t="s">
        <v>34</v>
      </c>
      <c r="W121" s="576" t="s">
        <v>34</v>
      </c>
      <c r="X121" s="576" t="s">
        <v>34</v>
      </c>
      <c r="Y121" s="577" t="s">
        <v>34</v>
      </c>
      <c r="Z121" s="983">
        <f t="shared" si="258"/>
        <v>0</v>
      </c>
      <c r="AA121" s="836">
        <f t="shared" si="259"/>
        <v>0</v>
      </c>
      <c r="AB121" s="836">
        <f t="shared" si="260"/>
        <v>0</v>
      </c>
      <c r="AC121" s="984">
        <f t="shared" si="261"/>
        <v>0</v>
      </c>
      <c r="AD121" s="985">
        <f t="shared" si="262"/>
        <v>0</v>
      </c>
      <c r="AE121" s="986">
        <f t="shared" si="263"/>
        <v>0</v>
      </c>
      <c r="AF121" s="986">
        <f t="shared" si="264"/>
        <v>0</v>
      </c>
      <c r="AG121" s="987">
        <f t="shared" si="265"/>
        <v>0</v>
      </c>
    </row>
    <row r="122" spans="1:34" s="165" customFormat="1" ht="12" outlineLevel="1">
      <c r="A122" s="1213"/>
      <c r="B122" s="174"/>
      <c r="C122" s="167"/>
      <c r="D122" s="138" t="s">
        <v>98</v>
      </c>
      <c r="E122" s="157" t="s">
        <v>85</v>
      </c>
      <c r="F122" s="124" t="s">
        <v>35</v>
      </c>
      <c r="G122" s="838">
        <f>H122+I122</f>
        <v>0</v>
      </c>
      <c r="H122" s="839"/>
      <c r="I122" s="840"/>
      <c r="J122" s="838">
        <f>K122+L122</f>
        <v>0</v>
      </c>
      <c r="K122" s="839"/>
      <c r="L122" s="840"/>
      <c r="M122" s="838">
        <f>N122+O122</f>
        <v>0</v>
      </c>
      <c r="N122" s="839"/>
      <c r="O122" s="840"/>
      <c r="P122" s="838">
        <f>Q122+R122</f>
        <v>0</v>
      </c>
      <c r="Q122" s="839"/>
      <c r="R122" s="840"/>
      <c r="S122" s="838">
        <f>T122+U122</f>
        <v>0</v>
      </c>
      <c r="T122" s="839"/>
      <c r="U122" s="840"/>
      <c r="V122" s="569" t="s">
        <v>34</v>
      </c>
      <c r="W122" s="570" t="s">
        <v>34</v>
      </c>
      <c r="X122" s="570" t="s">
        <v>34</v>
      </c>
      <c r="Y122" s="571" t="s">
        <v>34</v>
      </c>
      <c r="Z122" s="1004" t="s">
        <v>34</v>
      </c>
      <c r="AA122" s="1005" t="s">
        <v>34</v>
      </c>
      <c r="AB122" s="1005" t="s">
        <v>34</v>
      </c>
      <c r="AC122" s="1006" t="s">
        <v>34</v>
      </c>
      <c r="AD122" s="1004" t="s">
        <v>34</v>
      </c>
      <c r="AE122" s="1005" t="s">
        <v>34</v>
      </c>
      <c r="AF122" s="1005" t="s">
        <v>34</v>
      </c>
      <c r="AG122" s="1006" t="s">
        <v>34</v>
      </c>
    </row>
    <row r="123" spans="1:34" s="165" customFormat="1" ht="12" outlineLevel="1">
      <c r="A123" s="1213"/>
      <c r="B123" s="174"/>
      <c r="C123" s="167"/>
      <c r="D123" s="138" t="s">
        <v>98</v>
      </c>
      <c r="E123" s="157" t="s">
        <v>86</v>
      </c>
      <c r="F123" s="124" t="s">
        <v>62</v>
      </c>
      <c r="G123" s="857">
        <f>IF(I123+H123&gt;0,AVERAGE(H123:I123),0)</f>
        <v>0</v>
      </c>
      <c r="H123" s="858"/>
      <c r="I123" s="859"/>
      <c r="J123" s="857">
        <f>IF(L123+K123&gt;0,AVERAGE(K123:L123),0)</f>
        <v>0</v>
      </c>
      <c r="K123" s="858"/>
      <c r="L123" s="859"/>
      <c r="M123" s="857">
        <f>IF(O123+N123&gt;0,AVERAGE(N123:O123),0)</f>
        <v>0</v>
      </c>
      <c r="N123" s="858"/>
      <c r="O123" s="859"/>
      <c r="P123" s="857">
        <f>IF(R123+Q123&gt;0,AVERAGE(Q123:R123),0)</f>
        <v>0</v>
      </c>
      <c r="Q123" s="858"/>
      <c r="R123" s="859"/>
      <c r="S123" s="857">
        <f>IF(U123+T123&gt;0,AVERAGE(T123:U123),0)</f>
        <v>0</v>
      </c>
      <c r="T123" s="858"/>
      <c r="U123" s="859"/>
      <c r="V123" s="584" t="s">
        <v>34</v>
      </c>
      <c r="W123" s="585" t="s">
        <v>34</v>
      </c>
      <c r="X123" s="585" t="s">
        <v>34</v>
      </c>
      <c r="Y123" s="586" t="s">
        <v>34</v>
      </c>
      <c r="Z123" s="1021" t="s">
        <v>34</v>
      </c>
      <c r="AA123" s="1022" t="s">
        <v>34</v>
      </c>
      <c r="AB123" s="1022" t="s">
        <v>34</v>
      </c>
      <c r="AC123" s="1023" t="s">
        <v>34</v>
      </c>
      <c r="AD123" s="1021" t="s">
        <v>34</v>
      </c>
      <c r="AE123" s="1022" t="s">
        <v>34</v>
      </c>
      <c r="AF123" s="1022" t="s">
        <v>34</v>
      </c>
      <c r="AG123" s="1023" t="s">
        <v>34</v>
      </c>
    </row>
    <row r="124" spans="1:34" s="147" customFormat="1" ht="26.4" outlineLevel="1">
      <c r="A124" s="460"/>
      <c r="B124" s="161" t="s">
        <v>506</v>
      </c>
      <c r="C124" s="162">
        <v>2210</v>
      </c>
      <c r="D124" s="163" t="s">
        <v>98</v>
      </c>
      <c r="E124" s="164" t="s">
        <v>111</v>
      </c>
      <c r="F124" s="162" t="s">
        <v>43</v>
      </c>
      <c r="G124" s="653">
        <f>H124+I124</f>
        <v>0</v>
      </c>
      <c r="H124" s="836">
        <f>ROUND(H125*H126/1000,1)</f>
        <v>0</v>
      </c>
      <c r="I124" s="837">
        <f>ROUND(I125*I126/1000,1)</f>
        <v>0</v>
      </c>
      <c r="J124" s="653">
        <f>K124+L124</f>
        <v>0</v>
      </c>
      <c r="K124" s="836">
        <f>ROUND(K125*K126/1000,1)</f>
        <v>0</v>
      </c>
      <c r="L124" s="837">
        <f>ROUND(L125*L126/1000,1)</f>
        <v>0</v>
      </c>
      <c r="M124" s="653">
        <f>N124+O124</f>
        <v>0</v>
      </c>
      <c r="N124" s="836">
        <f>ROUND(N125*N126/1000,1)</f>
        <v>0</v>
      </c>
      <c r="O124" s="837">
        <f>ROUND(O125*O126/1000,1)</f>
        <v>0</v>
      </c>
      <c r="P124" s="653">
        <f>Q124+R124</f>
        <v>0</v>
      </c>
      <c r="Q124" s="836">
        <f>ROUND(Q125*Q126/1000,1)</f>
        <v>0</v>
      </c>
      <c r="R124" s="837">
        <f>ROUND(R125*R126/1000,1)</f>
        <v>0</v>
      </c>
      <c r="S124" s="653">
        <f>T124+U124</f>
        <v>0</v>
      </c>
      <c r="T124" s="836">
        <f>ROUND(T125*T126/1000,1)</f>
        <v>0</v>
      </c>
      <c r="U124" s="837">
        <f>ROUND(U125*U126/1000,1)</f>
        <v>0</v>
      </c>
      <c r="V124" s="587" t="s">
        <v>34</v>
      </c>
      <c r="W124" s="588" t="s">
        <v>34</v>
      </c>
      <c r="X124" s="588" t="s">
        <v>34</v>
      </c>
      <c r="Y124" s="589" t="s">
        <v>34</v>
      </c>
      <c r="Z124" s="988">
        <f t="shared" ref="Z124" si="266">G124-J124</f>
        <v>0</v>
      </c>
      <c r="AA124" s="855">
        <f t="shared" ref="AA124" si="267">G124-M124</f>
        <v>0</v>
      </c>
      <c r="AB124" s="855">
        <f t="shared" ref="AB124" si="268">G124-P124</f>
        <v>0</v>
      </c>
      <c r="AC124" s="1024">
        <f t="shared" ref="AC124" si="269">G124-S124</f>
        <v>0</v>
      </c>
      <c r="AD124" s="1025">
        <f t="shared" ref="AD124" si="270">IF(G124&gt;0,ROUND((J124/G124),3),0)</f>
        <v>0</v>
      </c>
      <c r="AE124" s="1026">
        <f t="shared" ref="AE124" si="271">IF(G124&gt;0,ROUND((M124/G124),3),0)</f>
        <v>0</v>
      </c>
      <c r="AF124" s="1026">
        <f t="shared" ref="AF124" si="272">IF(G124&gt;0,ROUND((P124/G124),3),0)</f>
        <v>0</v>
      </c>
      <c r="AG124" s="1027">
        <f t="shared" ref="AG124" si="273">IF(G124&gt;0,ROUND((S124/G124),3),0)</f>
        <v>0</v>
      </c>
    </row>
    <row r="125" spans="1:34" s="165" customFormat="1" ht="12" outlineLevel="1">
      <c r="A125" s="1213"/>
      <c r="B125" s="174"/>
      <c r="C125" s="167"/>
      <c r="D125" s="138" t="s">
        <v>98</v>
      </c>
      <c r="E125" s="157" t="s">
        <v>85</v>
      </c>
      <c r="F125" s="124" t="s">
        <v>35</v>
      </c>
      <c r="G125" s="838">
        <f>H125+I125</f>
        <v>0</v>
      </c>
      <c r="H125" s="839"/>
      <c r="I125" s="840"/>
      <c r="J125" s="838">
        <f>K125+L125</f>
        <v>0</v>
      </c>
      <c r="K125" s="839"/>
      <c r="L125" s="840"/>
      <c r="M125" s="838">
        <f>N125+O125</f>
        <v>0</v>
      </c>
      <c r="N125" s="839"/>
      <c r="O125" s="840"/>
      <c r="P125" s="838">
        <f>Q125+R125</f>
        <v>0</v>
      </c>
      <c r="Q125" s="839"/>
      <c r="R125" s="840"/>
      <c r="S125" s="838">
        <f>T125+U125</f>
        <v>0</v>
      </c>
      <c r="T125" s="839"/>
      <c r="U125" s="840"/>
      <c r="V125" s="569" t="s">
        <v>34</v>
      </c>
      <c r="W125" s="570" t="s">
        <v>34</v>
      </c>
      <c r="X125" s="570" t="s">
        <v>34</v>
      </c>
      <c r="Y125" s="571" t="s">
        <v>34</v>
      </c>
      <c r="Z125" s="1004" t="s">
        <v>34</v>
      </c>
      <c r="AA125" s="1005" t="s">
        <v>34</v>
      </c>
      <c r="AB125" s="1005" t="s">
        <v>34</v>
      </c>
      <c r="AC125" s="1006" t="s">
        <v>34</v>
      </c>
      <c r="AD125" s="1004" t="s">
        <v>34</v>
      </c>
      <c r="AE125" s="1005" t="s">
        <v>34</v>
      </c>
      <c r="AF125" s="1005" t="s">
        <v>34</v>
      </c>
      <c r="AG125" s="1006" t="s">
        <v>34</v>
      </c>
    </row>
    <row r="126" spans="1:34" s="165" customFormat="1" ht="12" outlineLevel="1">
      <c r="A126" s="1213"/>
      <c r="B126" s="174"/>
      <c r="C126" s="167"/>
      <c r="D126" s="138" t="s">
        <v>98</v>
      </c>
      <c r="E126" s="157" t="s">
        <v>86</v>
      </c>
      <c r="F126" s="124" t="s">
        <v>62</v>
      </c>
      <c r="G126" s="857">
        <f>IF(I126+H126&gt;0,AVERAGE(H126:I126),0)</f>
        <v>0</v>
      </c>
      <c r="H126" s="858"/>
      <c r="I126" s="859"/>
      <c r="J126" s="857">
        <f>IF(L126+K126&gt;0,AVERAGE(K126:L126),0)</f>
        <v>0</v>
      </c>
      <c r="K126" s="858"/>
      <c r="L126" s="859"/>
      <c r="M126" s="857">
        <f>IF(O126+N126&gt;0,AVERAGE(N126:O126),0)</f>
        <v>0</v>
      </c>
      <c r="N126" s="858"/>
      <c r="O126" s="859"/>
      <c r="P126" s="857">
        <f>IF(R126+Q126&gt;0,AVERAGE(Q126:R126),0)</f>
        <v>0</v>
      </c>
      <c r="Q126" s="858"/>
      <c r="R126" s="859"/>
      <c r="S126" s="857">
        <f>IF(U126+T126&gt;0,AVERAGE(T126:U126),0)</f>
        <v>0</v>
      </c>
      <c r="T126" s="858"/>
      <c r="U126" s="859"/>
      <c r="V126" s="569" t="s">
        <v>34</v>
      </c>
      <c r="W126" s="570" t="s">
        <v>34</v>
      </c>
      <c r="X126" s="570" t="s">
        <v>34</v>
      </c>
      <c r="Y126" s="571" t="s">
        <v>34</v>
      </c>
      <c r="Z126" s="1004" t="s">
        <v>34</v>
      </c>
      <c r="AA126" s="1005" t="s">
        <v>34</v>
      </c>
      <c r="AB126" s="1005" t="s">
        <v>34</v>
      </c>
      <c r="AC126" s="1006" t="s">
        <v>34</v>
      </c>
      <c r="AD126" s="1004" t="s">
        <v>34</v>
      </c>
      <c r="AE126" s="1005" t="s">
        <v>34</v>
      </c>
      <c r="AF126" s="1005" t="s">
        <v>34</v>
      </c>
      <c r="AG126" s="1006" t="s">
        <v>34</v>
      </c>
    </row>
    <row r="127" spans="1:34" s="147" customFormat="1" outlineLevel="1">
      <c r="A127" s="460"/>
      <c r="B127" s="161" t="s">
        <v>507</v>
      </c>
      <c r="C127" s="162">
        <v>2210</v>
      </c>
      <c r="D127" s="163" t="s">
        <v>98</v>
      </c>
      <c r="E127" s="164" t="s">
        <v>113</v>
      </c>
      <c r="F127" s="162" t="s">
        <v>43</v>
      </c>
      <c r="G127" s="653">
        <f>H127+I127</f>
        <v>0</v>
      </c>
      <c r="H127" s="836">
        <f>ROUND(H128*H129/1000,1)</f>
        <v>0</v>
      </c>
      <c r="I127" s="837">
        <f>ROUND(I128*I129/1000,1)</f>
        <v>0</v>
      </c>
      <c r="J127" s="653">
        <f>K127+L127</f>
        <v>0</v>
      </c>
      <c r="K127" s="836">
        <f>ROUND(K128*K129/1000,1)</f>
        <v>0</v>
      </c>
      <c r="L127" s="837">
        <f>ROUND(L128*L129/1000,1)</f>
        <v>0</v>
      </c>
      <c r="M127" s="653">
        <f>N127+O127</f>
        <v>0</v>
      </c>
      <c r="N127" s="836">
        <f>ROUND(N128*N129/1000,1)</f>
        <v>0</v>
      </c>
      <c r="O127" s="837">
        <f>ROUND(O128*O129/1000,1)</f>
        <v>0</v>
      </c>
      <c r="P127" s="653">
        <f>Q127+R127</f>
        <v>0</v>
      </c>
      <c r="Q127" s="836">
        <f>ROUND(Q128*Q129/1000,1)</f>
        <v>0</v>
      </c>
      <c r="R127" s="837">
        <f>ROUND(R128*R129/1000,1)</f>
        <v>0</v>
      </c>
      <c r="S127" s="653">
        <f>T127+U127</f>
        <v>0</v>
      </c>
      <c r="T127" s="836">
        <f>ROUND(T128*T129/1000,1)</f>
        <v>0</v>
      </c>
      <c r="U127" s="837">
        <f>ROUND(U128*U129/1000,1)</f>
        <v>0</v>
      </c>
      <c r="V127" s="575" t="s">
        <v>34</v>
      </c>
      <c r="W127" s="576" t="s">
        <v>34</v>
      </c>
      <c r="X127" s="576" t="s">
        <v>34</v>
      </c>
      <c r="Y127" s="577" t="s">
        <v>34</v>
      </c>
      <c r="Z127" s="983">
        <f t="shared" ref="Z127" si="274">G127-J127</f>
        <v>0</v>
      </c>
      <c r="AA127" s="836">
        <f t="shared" ref="AA127" si="275">G127-M127</f>
        <v>0</v>
      </c>
      <c r="AB127" s="836">
        <f t="shared" ref="AB127" si="276">G127-P127</f>
        <v>0</v>
      </c>
      <c r="AC127" s="984">
        <f t="shared" ref="AC127" si="277">G127-S127</f>
        <v>0</v>
      </c>
      <c r="AD127" s="985">
        <f t="shared" ref="AD127" si="278">IF(G127&gt;0,ROUND((J127/G127),3),0)</f>
        <v>0</v>
      </c>
      <c r="AE127" s="986">
        <f t="shared" ref="AE127" si="279">IF(G127&gt;0,ROUND((M127/G127),3),0)</f>
        <v>0</v>
      </c>
      <c r="AF127" s="986">
        <f t="shared" ref="AF127" si="280">IF(G127&gt;0,ROUND((P127/G127),3),0)</f>
        <v>0</v>
      </c>
      <c r="AG127" s="987">
        <f t="shared" ref="AG127" si="281">IF(G127&gt;0,ROUND((S127/G127),3),0)</f>
        <v>0</v>
      </c>
    </row>
    <row r="128" spans="1:34" s="165" customFormat="1" ht="12" outlineLevel="1">
      <c r="A128" s="1213"/>
      <c r="B128" s="174"/>
      <c r="C128" s="167"/>
      <c r="D128" s="138" t="s">
        <v>98</v>
      </c>
      <c r="E128" s="157" t="s">
        <v>85</v>
      </c>
      <c r="F128" s="124" t="s">
        <v>35</v>
      </c>
      <c r="G128" s="838">
        <f>H128+I128</f>
        <v>0</v>
      </c>
      <c r="H128" s="839"/>
      <c r="I128" s="840"/>
      <c r="J128" s="838">
        <f>K128+L128</f>
        <v>0</v>
      </c>
      <c r="K128" s="839"/>
      <c r="L128" s="840"/>
      <c r="M128" s="838">
        <f>N128+O128</f>
        <v>0</v>
      </c>
      <c r="N128" s="839"/>
      <c r="O128" s="840"/>
      <c r="P128" s="838">
        <f>Q128+R128</f>
        <v>0</v>
      </c>
      <c r="Q128" s="839"/>
      <c r="R128" s="840"/>
      <c r="S128" s="838">
        <f>T128+U128</f>
        <v>0</v>
      </c>
      <c r="T128" s="839"/>
      <c r="U128" s="840"/>
      <c r="V128" s="569" t="s">
        <v>34</v>
      </c>
      <c r="W128" s="570" t="s">
        <v>34</v>
      </c>
      <c r="X128" s="570" t="s">
        <v>34</v>
      </c>
      <c r="Y128" s="571" t="s">
        <v>34</v>
      </c>
      <c r="Z128" s="1004" t="s">
        <v>34</v>
      </c>
      <c r="AA128" s="1005" t="s">
        <v>34</v>
      </c>
      <c r="AB128" s="1005" t="s">
        <v>34</v>
      </c>
      <c r="AC128" s="1006" t="s">
        <v>34</v>
      </c>
      <c r="AD128" s="1004" t="s">
        <v>34</v>
      </c>
      <c r="AE128" s="1005" t="s">
        <v>34</v>
      </c>
      <c r="AF128" s="1005" t="s">
        <v>34</v>
      </c>
      <c r="AG128" s="1006" t="s">
        <v>34</v>
      </c>
    </row>
    <row r="129" spans="1:33" s="165" customFormat="1" ht="12" outlineLevel="1">
      <c r="A129" s="1213"/>
      <c r="B129" s="174"/>
      <c r="C129" s="167"/>
      <c r="D129" s="138" t="s">
        <v>98</v>
      </c>
      <c r="E129" s="157" t="s">
        <v>86</v>
      </c>
      <c r="F129" s="124" t="s">
        <v>62</v>
      </c>
      <c r="G129" s="857">
        <f>IF(I129+H129&gt;0,AVERAGE(H129:I129),0)</f>
        <v>0</v>
      </c>
      <c r="H129" s="858"/>
      <c r="I129" s="859"/>
      <c r="J129" s="857">
        <f>IF(L129+K129&gt;0,AVERAGE(K129:L129),0)</f>
        <v>0</v>
      </c>
      <c r="K129" s="858"/>
      <c r="L129" s="859"/>
      <c r="M129" s="857">
        <f>IF(O129+N129&gt;0,AVERAGE(N129:O129),0)</f>
        <v>0</v>
      </c>
      <c r="N129" s="858"/>
      <c r="O129" s="859"/>
      <c r="P129" s="857">
        <f>IF(R129+Q129&gt;0,AVERAGE(Q129:R129),0)</f>
        <v>0</v>
      </c>
      <c r="Q129" s="858"/>
      <c r="R129" s="859"/>
      <c r="S129" s="857">
        <f>IF(U129+T129&gt;0,AVERAGE(T129:U129),0)</f>
        <v>0</v>
      </c>
      <c r="T129" s="858"/>
      <c r="U129" s="859"/>
      <c r="V129" s="584" t="s">
        <v>34</v>
      </c>
      <c r="W129" s="585" t="s">
        <v>34</v>
      </c>
      <c r="X129" s="585" t="s">
        <v>34</v>
      </c>
      <c r="Y129" s="586" t="s">
        <v>34</v>
      </c>
      <c r="Z129" s="1021" t="s">
        <v>34</v>
      </c>
      <c r="AA129" s="1022" t="s">
        <v>34</v>
      </c>
      <c r="AB129" s="1022" t="s">
        <v>34</v>
      </c>
      <c r="AC129" s="1023" t="s">
        <v>34</v>
      </c>
      <c r="AD129" s="1021" t="s">
        <v>34</v>
      </c>
      <c r="AE129" s="1022" t="s">
        <v>34</v>
      </c>
      <c r="AF129" s="1022" t="s">
        <v>34</v>
      </c>
      <c r="AG129" s="1023" t="s">
        <v>34</v>
      </c>
    </row>
    <row r="130" spans="1:33" s="147" customFormat="1" outlineLevel="1">
      <c r="A130" s="460"/>
      <c r="B130" s="161" t="s">
        <v>508</v>
      </c>
      <c r="C130" s="162">
        <v>2210</v>
      </c>
      <c r="D130" s="163" t="s">
        <v>98</v>
      </c>
      <c r="E130" s="164" t="s">
        <v>115</v>
      </c>
      <c r="F130" s="162" t="s">
        <v>43</v>
      </c>
      <c r="G130" s="653">
        <f>H130+I130</f>
        <v>0</v>
      </c>
      <c r="H130" s="836">
        <f>ROUND(H131*H132/1000,1)</f>
        <v>0</v>
      </c>
      <c r="I130" s="837">
        <f>ROUND(I131*I132/1000,1)</f>
        <v>0</v>
      </c>
      <c r="J130" s="653">
        <f>K130+L130</f>
        <v>0</v>
      </c>
      <c r="K130" s="836">
        <f>ROUND(K131*K132/1000,1)</f>
        <v>0</v>
      </c>
      <c r="L130" s="837">
        <f>ROUND(L131*L132/1000,1)</f>
        <v>0</v>
      </c>
      <c r="M130" s="653">
        <f>N130+O130</f>
        <v>0</v>
      </c>
      <c r="N130" s="836">
        <f>ROUND(N131*N132/1000,1)</f>
        <v>0</v>
      </c>
      <c r="O130" s="837">
        <f>ROUND(O131*O132/1000,1)</f>
        <v>0</v>
      </c>
      <c r="P130" s="653">
        <f>Q130+R130</f>
        <v>0</v>
      </c>
      <c r="Q130" s="836">
        <f>ROUND(Q131*Q132/1000,1)</f>
        <v>0</v>
      </c>
      <c r="R130" s="837">
        <f>ROUND(R131*R132/1000,1)</f>
        <v>0</v>
      </c>
      <c r="S130" s="653">
        <f>T130+U130</f>
        <v>0</v>
      </c>
      <c r="T130" s="836">
        <f>ROUND(T131*T132/1000,1)</f>
        <v>0</v>
      </c>
      <c r="U130" s="837">
        <f>ROUND(U131*U132/1000,1)</f>
        <v>0</v>
      </c>
      <c r="V130" s="587" t="s">
        <v>34</v>
      </c>
      <c r="W130" s="588" t="s">
        <v>34</v>
      </c>
      <c r="X130" s="588" t="s">
        <v>34</v>
      </c>
      <c r="Y130" s="589" t="s">
        <v>34</v>
      </c>
      <c r="Z130" s="988">
        <f t="shared" ref="Z130" si="282">G130-J130</f>
        <v>0</v>
      </c>
      <c r="AA130" s="855">
        <f t="shared" ref="AA130" si="283">G130-M130</f>
        <v>0</v>
      </c>
      <c r="AB130" s="855">
        <f t="shared" ref="AB130" si="284">G130-P130</f>
        <v>0</v>
      </c>
      <c r="AC130" s="1024">
        <f t="shared" ref="AC130" si="285">G130-S130</f>
        <v>0</v>
      </c>
      <c r="AD130" s="1025">
        <f t="shared" ref="AD130" si="286">IF(G130&gt;0,ROUND((J130/G130),3),0)</f>
        <v>0</v>
      </c>
      <c r="AE130" s="1026">
        <f t="shared" ref="AE130" si="287">IF(G130&gt;0,ROUND((M130/G130),3),0)</f>
        <v>0</v>
      </c>
      <c r="AF130" s="1026">
        <f t="shared" ref="AF130" si="288">IF(G130&gt;0,ROUND((P130/G130),3),0)</f>
        <v>0</v>
      </c>
      <c r="AG130" s="1027">
        <f t="shared" ref="AG130" si="289">IF(G130&gt;0,ROUND((S130/G130),3),0)</f>
        <v>0</v>
      </c>
    </row>
    <row r="131" spans="1:33" s="165" customFormat="1" ht="12" outlineLevel="1">
      <c r="A131" s="1213"/>
      <c r="B131" s="174"/>
      <c r="C131" s="167"/>
      <c r="D131" s="138" t="s">
        <v>98</v>
      </c>
      <c r="E131" s="157" t="s">
        <v>85</v>
      </c>
      <c r="F131" s="124" t="s">
        <v>35</v>
      </c>
      <c r="G131" s="838">
        <f>H131+I131</f>
        <v>0</v>
      </c>
      <c r="H131" s="839"/>
      <c r="I131" s="840"/>
      <c r="J131" s="838">
        <f>K131+L131</f>
        <v>0</v>
      </c>
      <c r="K131" s="839"/>
      <c r="L131" s="840"/>
      <c r="M131" s="838">
        <f>N131+O131</f>
        <v>0</v>
      </c>
      <c r="N131" s="839"/>
      <c r="O131" s="840"/>
      <c r="P131" s="838">
        <f>Q131+R131</f>
        <v>0</v>
      </c>
      <c r="Q131" s="839"/>
      <c r="R131" s="840"/>
      <c r="S131" s="838">
        <f>T131+U131</f>
        <v>0</v>
      </c>
      <c r="T131" s="839"/>
      <c r="U131" s="840"/>
      <c r="V131" s="569" t="s">
        <v>34</v>
      </c>
      <c r="W131" s="570" t="s">
        <v>34</v>
      </c>
      <c r="X131" s="570" t="s">
        <v>34</v>
      </c>
      <c r="Y131" s="571" t="s">
        <v>34</v>
      </c>
      <c r="Z131" s="1004" t="s">
        <v>34</v>
      </c>
      <c r="AA131" s="1005" t="s">
        <v>34</v>
      </c>
      <c r="AB131" s="1005" t="s">
        <v>34</v>
      </c>
      <c r="AC131" s="1006" t="s">
        <v>34</v>
      </c>
      <c r="AD131" s="1004" t="s">
        <v>34</v>
      </c>
      <c r="AE131" s="1005" t="s">
        <v>34</v>
      </c>
      <c r="AF131" s="1005" t="s">
        <v>34</v>
      </c>
      <c r="AG131" s="1006" t="s">
        <v>34</v>
      </c>
    </row>
    <row r="132" spans="1:33" s="165" customFormat="1" ht="12" outlineLevel="1">
      <c r="A132" s="1213"/>
      <c r="B132" s="174"/>
      <c r="C132" s="167"/>
      <c r="D132" s="138" t="s">
        <v>98</v>
      </c>
      <c r="E132" s="157" t="s">
        <v>86</v>
      </c>
      <c r="F132" s="124" t="s">
        <v>62</v>
      </c>
      <c r="G132" s="857">
        <f>IF(I132+H132&gt;0,AVERAGE(H132:I132),0)</f>
        <v>0</v>
      </c>
      <c r="H132" s="858"/>
      <c r="I132" s="859"/>
      <c r="J132" s="857">
        <f>IF(L132+K132&gt;0,AVERAGE(K132:L132),0)</f>
        <v>0</v>
      </c>
      <c r="K132" s="858"/>
      <c r="L132" s="859"/>
      <c r="M132" s="857">
        <f>IF(O132+N132&gt;0,AVERAGE(N132:O132),0)</f>
        <v>0</v>
      </c>
      <c r="N132" s="858"/>
      <c r="O132" s="859"/>
      <c r="P132" s="857">
        <f>IF(R132+Q132&gt;0,AVERAGE(Q132:R132),0)</f>
        <v>0</v>
      </c>
      <c r="Q132" s="858"/>
      <c r="R132" s="859"/>
      <c r="S132" s="857">
        <f>IF(U132+T132&gt;0,AVERAGE(T132:U132),0)</f>
        <v>0</v>
      </c>
      <c r="T132" s="858"/>
      <c r="U132" s="859"/>
      <c r="V132" s="569" t="s">
        <v>34</v>
      </c>
      <c r="W132" s="570" t="s">
        <v>34</v>
      </c>
      <c r="X132" s="570" t="s">
        <v>34</v>
      </c>
      <c r="Y132" s="571" t="s">
        <v>34</v>
      </c>
      <c r="Z132" s="1004" t="s">
        <v>34</v>
      </c>
      <c r="AA132" s="1005" t="s">
        <v>34</v>
      </c>
      <c r="AB132" s="1005" t="s">
        <v>34</v>
      </c>
      <c r="AC132" s="1006" t="s">
        <v>34</v>
      </c>
      <c r="AD132" s="1004" t="s">
        <v>34</v>
      </c>
      <c r="AE132" s="1005" t="s">
        <v>34</v>
      </c>
      <c r="AF132" s="1005" t="s">
        <v>34</v>
      </c>
      <c r="AG132" s="1006" t="s">
        <v>34</v>
      </c>
    </row>
    <row r="133" spans="1:33" s="147" customFormat="1" outlineLevel="1">
      <c r="A133" s="460"/>
      <c r="B133" s="161" t="s">
        <v>509</v>
      </c>
      <c r="C133" s="162">
        <v>2210</v>
      </c>
      <c r="D133" s="163" t="s">
        <v>98</v>
      </c>
      <c r="E133" s="164" t="s">
        <v>117</v>
      </c>
      <c r="F133" s="162" t="s">
        <v>43</v>
      </c>
      <c r="G133" s="650">
        <f>H133+I133</f>
        <v>0</v>
      </c>
      <c r="H133" s="855">
        <f>ROUND(H134*H135/1000,1)</f>
        <v>0</v>
      </c>
      <c r="I133" s="856">
        <f>ROUND(I134*I135/1000,1)</f>
        <v>0</v>
      </c>
      <c r="J133" s="650">
        <f>K133+L133</f>
        <v>0</v>
      </c>
      <c r="K133" s="855">
        <f>ROUND(K134*K135/1000,1)</f>
        <v>0</v>
      </c>
      <c r="L133" s="856">
        <f>ROUND(L134*L135/1000,1)</f>
        <v>0</v>
      </c>
      <c r="M133" s="650">
        <f>N133+O133</f>
        <v>0</v>
      </c>
      <c r="N133" s="855">
        <f>ROUND(N134*N135/1000,1)</f>
        <v>0</v>
      </c>
      <c r="O133" s="856">
        <f>ROUND(O134*O135/1000,1)</f>
        <v>0</v>
      </c>
      <c r="P133" s="650">
        <f>Q133+R133</f>
        <v>0</v>
      </c>
      <c r="Q133" s="855">
        <f>ROUND(Q134*Q135/1000,1)</f>
        <v>0</v>
      </c>
      <c r="R133" s="856">
        <f>ROUND(R134*R135/1000,1)</f>
        <v>0</v>
      </c>
      <c r="S133" s="650">
        <f>T133+U133</f>
        <v>0</v>
      </c>
      <c r="T133" s="855">
        <f>ROUND(T134*T135/1000,1)</f>
        <v>0</v>
      </c>
      <c r="U133" s="856">
        <f>ROUND(U134*U135/1000,1)</f>
        <v>0</v>
      </c>
      <c r="V133" s="575" t="s">
        <v>34</v>
      </c>
      <c r="W133" s="576" t="s">
        <v>34</v>
      </c>
      <c r="X133" s="576" t="s">
        <v>34</v>
      </c>
      <c r="Y133" s="577" t="s">
        <v>34</v>
      </c>
      <c r="Z133" s="983">
        <f t="shared" ref="Z133" si="290">G133-J133</f>
        <v>0</v>
      </c>
      <c r="AA133" s="836">
        <f t="shared" ref="AA133" si="291">G133-M133</f>
        <v>0</v>
      </c>
      <c r="AB133" s="836">
        <f t="shared" ref="AB133" si="292">G133-P133</f>
        <v>0</v>
      </c>
      <c r="AC133" s="984">
        <f t="shared" ref="AC133" si="293">G133-S133</f>
        <v>0</v>
      </c>
      <c r="AD133" s="985">
        <f t="shared" ref="AD133" si="294">IF(G133&gt;0,ROUND((J133/G133),3),0)</f>
        <v>0</v>
      </c>
      <c r="AE133" s="986">
        <f t="shared" ref="AE133" si="295">IF(G133&gt;0,ROUND((M133/G133),3),0)</f>
        <v>0</v>
      </c>
      <c r="AF133" s="986">
        <f t="shared" ref="AF133" si="296">IF(G133&gt;0,ROUND((P133/G133),3),0)</f>
        <v>0</v>
      </c>
      <c r="AG133" s="987">
        <f t="shared" ref="AG133" si="297">IF(G133&gt;0,ROUND((S133/G133),3),0)</f>
        <v>0</v>
      </c>
    </row>
    <row r="134" spans="1:33" s="165" customFormat="1" ht="12" outlineLevel="1">
      <c r="A134" s="1213"/>
      <c r="B134" s="174"/>
      <c r="C134" s="167"/>
      <c r="D134" s="138" t="s">
        <v>98</v>
      </c>
      <c r="E134" s="157" t="s">
        <v>85</v>
      </c>
      <c r="F134" s="124" t="s">
        <v>35</v>
      </c>
      <c r="G134" s="838">
        <f>H134+I134</f>
        <v>0</v>
      </c>
      <c r="H134" s="839"/>
      <c r="I134" s="840"/>
      <c r="J134" s="838">
        <f>K134+L134</f>
        <v>0</v>
      </c>
      <c r="K134" s="839"/>
      <c r="L134" s="840"/>
      <c r="M134" s="838">
        <f>N134+O134</f>
        <v>0</v>
      </c>
      <c r="N134" s="839"/>
      <c r="O134" s="840"/>
      <c r="P134" s="838">
        <f>Q134+R134</f>
        <v>0</v>
      </c>
      <c r="Q134" s="839"/>
      <c r="R134" s="840"/>
      <c r="S134" s="838">
        <f>T134+U134</f>
        <v>0</v>
      </c>
      <c r="T134" s="839"/>
      <c r="U134" s="840"/>
      <c r="V134" s="569" t="s">
        <v>34</v>
      </c>
      <c r="W134" s="570" t="s">
        <v>34</v>
      </c>
      <c r="X134" s="570" t="s">
        <v>34</v>
      </c>
      <c r="Y134" s="571" t="s">
        <v>34</v>
      </c>
      <c r="Z134" s="1004" t="s">
        <v>34</v>
      </c>
      <c r="AA134" s="1005" t="s">
        <v>34</v>
      </c>
      <c r="AB134" s="1005" t="s">
        <v>34</v>
      </c>
      <c r="AC134" s="1006" t="s">
        <v>34</v>
      </c>
      <c r="AD134" s="1004" t="s">
        <v>34</v>
      </c>
      <c r="AE134" s="1005" t="s">
        <v>34</v>
      </c>
      <c r="AF134" s="1005" t="s">
        <v>34</v>
      </c>
      <c r="AG134" s="1006" t="s">
        <v>34</v>
      </c>
    </row>
    <row r="135" spans="1:33" s="165" customFormat="1" ht="12" outlineLevel="1">
      <c r="A135" s="1213"/>
      <c r="B135" s="174"/>
      <c r="C135" s="167"/>
      <c r="D135" s="138" t="s">
        <v>98</v>
      </c>
      <c r="E135" s="157" t="s">
        <v>86</v>
      </c>
      <c r="F135" s="124" t="s">
        <v>62</v>
      </c>
      <c r="G135" s="857">
        <f>IF(I135+H135&gt;0,AVERAGE(H135:I135),0)</f>
        <v>0</v>
      </c>
      <c r="H135" s="858"/>
      <c r="I135" s="859"/>
      <c r="J135" s="857">
        <f>IF(L135+K135&gt;0,AVERAGE(K135:L135),0)</f>
        <v>0</v>
      </c>
      <c r="K135" s="858"/>
      <c r="L135" s="859"/>
      <c r="M135" s="857">
        <f>IF(O135+N135&gt;0,AVERAGE(N135:O135),0)</f>
        <v>0</v>
      </c>
      <c r="N135" s="858"/>
      <c r="O135" s="859"/>
      <c r="P135" s="857">
        <f>IF(R135+Q135&gt;0,AVERAGE(Q135:R135),0)</f>
        <v>0</v>
      </c>
      <c r="Q135" s="858"/>
      <c r="R135" s="859"/>
      <c r="S135" s="857">
        <f>IF(U135+T135&gt;0,AVERAGE(T135:U135),0)</f>
        <v>0</v>
      </c>
      <c r="T135" s="858"/>
      <c r="U135" s="859"/>
      <c r="V135" s="584" t="s">
        <v>34</v>
      </c>
      <c r="W135" s="585" t="s">
        <v>34</v>
      </c>
      <c r="X135" s="585" t="s">
        <v>34</v>
      </c>
      <c r="Y135" s="586" t="s">
        <v>34</v>
      </c>
      <c r="Z135" s="1021" t="s">
        <v>34</v>
      </c>
      <c r="AA135" s="1022" t="s">
        <v>34</v>
      </c>
      <c r="AB135" s="1022" t="s">
        <v>34</v>
      </c>
      <c r="AC135" s="1023" t="s">
        <v>34</v>
      </c>
      <c r="AD135" s="1021" t="s">
        <v>34</v>
      </c>
      <c r="AE135" s="1022" t="s">
        <v>34</v>
      </c>
      <c r="AF135" s="1022" t="s">
        <v>34</v>
      </c>
      <c r="AG135" s="1023" t="s">
        <v>34</v>
      </c>
    </row>
    <row r="136" spans="1:33" s="147" customFormat="1" outlineLevel="1">
      <c r="A136" s="460"/>
      <c r="B136" s="161" t="s">
        <v>510</v>
      </c>
      <c r="C136" s="162">
        <v>2210</v>
      </c>
      <c r="D136" s="163" t="s">
        <v>98</v>
      </c>
      <c r="E136" s="164" t="s">
        <v>119</v>
      </c>
      <c r="F136" s="162" t="s">
        <v>43</v>
      </c>
      <c r="G136" s="650">
        <f>H136+I136</f>
        <v>0</v>
      </c>
      <c r="H136" s="855">
        <f>ROUND(H137*H138/1000,1)</f>
        <v>0</v>
      </c>
      <c r="I136" s="856">
        <f>ROUND(I137*I138/1000,1)</f>
        <v>0</v>
      </c>
      <c r="J136" s="650">
        <f>K136+L136</f>
        <v>0</v>
      </c>
      <c r="K136" s="855">
        <f>ROUND(K137*K138/1000,1)</f>
        <v>0</v>
      </c>
      <c r="L136" s="856">
        <f>ROUND(L137*L138/1000,1)</f>
        <v>0</v>
      </c>
      <c r="M136" s="650">
        <f>N136+O136</f>
        <v>0</v>
      </c>
      <c r="N136" s="855">
        <f>ROUND(N137*N138/1000,1)</f>
        <v>0</v>
      </c>
      <c r="O136" s="856">
        <f>ROUND(O137*O138/1000,1)</f>
        <v>0</v>
      </c>
      <c r="P136" s="650">
        <f>Q136+R136</f>
        <v>0</v>
      </c>
      <c r="Q136" s="855">
        <f>ROUND(Q137*Q138/1000,1)</f>
        <v>0</v>
      </c>
      <c r="R136" s="856">
        <f>ROUND(R137*R138/1000,1)</f>
        <v>0</v>
      </c>
      <c r="S136" s="650">
        <f>T136+U136</f>
        <v>0</v>
      </c>
      <c r="T136" s="855">
        <f>ROUND(T137*T138/1000,1)</f>
        <v>0</v>
      </c>
      <c r="U136" s="856">
        <f>ROUND(U137*U138/1000,1)</f>
        <v>0</v>
      </c>
      <c r="V136" s="587" t="s">
        <v>34</v>
      </c>
      <c r="W136" s="588" t="s">
        <v>34</v>
      </c>
      <c r="X136" s="588" t="s">
        <v>34</v>
      </c>
      <c r="Y136" s="589" t="s">
        <v>34</v>
      </c>
      <c r="Z136" s="988">
        <f t="shared" ref="Z136" si="298">G136-J136</f>
        <v>0</v>
      </c>
      <c r="AA136" s="855">
        <f t="shared" ref="AA136" si="299">G136-M136</f>
        <v>0</v>
      </c>
      <c r="AB136" s="855">
        <f t="shared" ref="AB136" si="300">G136-P136</f>
        <v>0</v>
      </c>
      <c r="AC136" s="1024">
        <f t="shared" ref="AC136" si="301">G136-S136</f>
        <v>0</v>
      </c>
      <c r="AD136" s="1025">
        <f t="shared" ref="AD136" si="302">IF(G136&gt;0,ROUND((J136/G136),3),0)</f>
        <v>0</v>
      </c>
      <c r="AE136" s="1026">
        <f t="shared" ref="AE136" si="303">IF(G136&gt;0,ROUND((M136/G136),3),0)</f>
        <v>0</v>
      </c>
      <c r="AF136" s="1026">
        <f t="shared" ref="AF136" si="304">IF(G136&gt;0,ROUND((P136/G136),3),0)</f>
        <v>0</v>
      </c>
      <c r="AG136" s="1027">
        <f t="shared" ref="AG136" si="305">IF(G136&gt;0,ROUND((S136/G136),3),0)</f>
        <v>0</v>
      </c>
    </row>
    <row r="137" spans="1:33" s="165" customFormat="1" ht="12" outlineLevel="1">
      <c r="A137" s="1213"/>
      <c r="B137" s="174"/>
      <c r="C137" s="167"/>
      <c r="D137" s="138" t="s">
        <v>98</v>
      </c>
      <c r="E137" s="157" t="s">
        <v>85</v>
      </c>
      <c r="F137" s="124" t="s">
        <v>35</v>
      </c>
      <c r="G137" s="838">
        <f>H137+I137</f>
        <v>0</v>
      </c>
      <c r="H137" s="839"/>
      <c r="I137" s="840"/>
      <c r="J137" s="838">
        <f>K137+L137</f>
        <v>0</v>
      </c>
      <c r="K137" s="839"/>
      <c r="L137" s="840"/>
      <c r="M137" s="838">
        <f>N137+O137</f>
        <v>0</v>
      </c>
      <c r="N137" s="839"/>
      <c r="O137" s="840"/>
      <c r="P137" s="838">
        <f>Q137+R137</f>
        <v>0</v>
      </c>
      <c r="Q137" s="839"/>
      <c r="R137" s="840"/>
      <c r="S137" s="838">
        <f>T137+U137</f>
        <v>0</v>
      </c>
      <c r="T137" s="839"/>
      <c r="U137" s="840"/>
      <c r="V137" s="569" t="s">
        <v>34</v>
      </c>
      <c r="W137" s="570" t="s">
        <v>34</v>
      </c>
      <c r="X137" s="570" t="s">
        <v>34</v>
      </c>
      <c r="Y137" s="571" t="s">
        <v>34</v>
      </c>
      <c r="Z137" s="1004" t="s">
        <v>34</v>
      </c>
      <c r="AA137" s="1005" t="s">
        <v>34</v>
      </c>
      <c r="AB137" s="1005" t="s">
        <v>34</v>
      </c>
      <c r="AC137" s="1006" t="s">
        <v>34</v>
      </c>
      <c r="AD137" s="1004" t="s">
        <v>34</v>
      </c>
      <c r="AE137" s="1005" t="s">
        <v>34</v>
      </c>
      <c r="AF137" s="1005" t="s">
        <v>34</v>
      </c>
      <c r="AG137" s="1006" t="s">
        <v>34</v>
      </c>
    </row>
    <row r="138" spans="1:33" s="165" customFormat="1" ht="12" outlineLevel="1">
      <c r="A138" s="1213"/>
      <c r="B138" s="174"/>
      <c r="C138" s="167"/>
      <c r="D138" s="138" t="s">
        <v>98</v>
      </c>
      <c r="E138" s="157" t="s">
        <v>86</v>
      </c>
      <c r="F138" s="124" t="s">
        <v>62</v>
      </c>
      <c r="G138" s="857">
        <f>IF(I138+H138&gt;0,AVERAGE(H138:I138),0)</f>
        <v>0</v>
      </c>
      <c r="H138" s="858"/>
      <c r="I138" s="859"/>
      <c r="J138" s="857">
        <f>IF(L138+K138&gt;0,AVERAGE(K138:L138),0)</f>
        <v>0</v>
      </c>
      <c r="K138" s="858"/>
      <c r="L138" s="859"/>
      <c r="M138" s="857">
        <f>IF(O138+N138&gt;0,AVERAGE(N138:O138),0)</f>
        <v>0</v>
      </c>
      <c r="N138" s="858"/>
      <c r="O138" s="859"/>
      <c r="P138" s="857">
        <f>IF(R138+Q138&gt;0,AVERAGE(Q138:R138),0)</f>
        <v>0</v>
      </c>
      <c r="Q138" s="858"/>
      <c r="R138" s="859"/>
      <c r="S138" s="857">
        <f>IF(U138+T138&gt;0,AVERAGE(T138:U138),0)</f>
        <v>0</v>
      </c>
      <c r="T138" s="858"/>
      <c r="U138" s="859"/>
      <c r="V138" s="569" t="s">
        <v>34</v>
      </c>
      <c r="W138" s="570" t="s">
        <v>34</v>
      </c>
      <c r="X138" s="570" t="s">
        <v>34</v>
      </c>
      <c r="Y138" s="571" t="s">
        <v>34</v>
      </c>
      <c r="Z138" s="1004" t="s">
        <v>34</v>
      </c>
      <c r="AA138" s="1005" t="s">
        <v>34</v>
      </c>
      <c r="AB138" s="1005" t="s">
        <v>34</v>
      </c>
      <c r="AC138" s="1006" t="s">
        <v>34</v>
      </c>
      <c r="AD138" s="1004" t="s">
        <v>34</v>
      </c>
      <c r="AE138" s="1005" t="s">
        <v>34</v>
      </c>
      <c r="AF138" s="1005" t="s">
        <v>34</v>
      </c>
      <c r="AG138" s="1006" t="s">
        <v>34</v>
      </c>
    </row>
    <row r="139" spans="1:33" s="147" customFormat="1" outlineLevel="1">
      <c r="A139" s="460"/>
      <c r="B139" s="161" t="s">
        <v>511</v>
      </c>
      <c r="C139" s="162">
        <v>2210</v>
      </c>
      <c r="D139" s="163" t="s">
        <v>98</v>
      </c>
      <c r="E139" s="164" t="s">
        <v>121</v>
      </c>
      <c r="F139" s="162" t="s">
        <v>43</v>
      </c>
      <c r="G139" s="650">
        <f>H139+I139</f>
        <v>2</v>
      </c>
      <c r="H139" s="855">
        <f>ROUND(H140*H141/1000,1)</f>
        <v>0</v>
      </c>
      <c r="I139" s="856">
        <f>ROUND(I140*I141/1000,1)</f>
        <v>2</v>
      </c>
      <c r="J139" s="650">
        <f>K139+L139</f>
        <v>5.5</v>
      </c>
      <c r="K139" s="855">
        <f>ROUND(K140*K141/1000,1)</f>
        <v>0</v>
      </c>
      <c r="L139" s="856">
        <f>ROUND(L140*L141/1000,1)</f>
        <v>5.5</v>
      </c>
      <c r="M139" s="650">
        <f>N139+O139</f>
        <v>5.5</v>
      </c>
      <c r="N139" s="855">
        <f>ROUND(N140*N141/1000,1)</f>
        <v>0</v>
      </c>
      <c r="O139" s="856">
        <f>ROUND(O140*O141/1000,1)</f>
        <v>5.5</v>
      </c>
      <c r="P139" s="650">
        <f>Q139+R139</f>
        <v>0</v>
      </c>
      <c r="Q139" s="855">
        <f>ROUND(Q140*Q141/1000,1)</f>
        <v>0</v>
      </c>
      <c r="R139" s="856">
        <f>ROUND(R140*R141/1000,1)</f>
        <v>0</v>
      </c>
      <c r="S139" s="650">
        <f>T139+U139</f>
        <v>0</v>
      </c>
      <c r="T139" s="855">
        <f>ROUND(T140*T141/1000,1)</f>
        <v>0</v>
      </c>
      <c r="U139" s="856">
        <f>ROUND(U140*U141/1000,1)</f>
        <v>0</v>
      </c>
      <c r="V139" s="575" t="s">
        <v>34</v>
      </c>
      <c r="W139" s="576" t="s">
        <v>34</v>
      </c>
      <c r="X139" s="576" t="s">
        <v>34</v>
      </c>
      <c r="Y139" s="577" t="s">
        <v>34</v>
      </c>
      <c r="Z139" s="983">
        <f t="shared" ref="Z139" si="306">G139-J139</f>
        <v>-3.5</v>
      </c>
      <c r="AA139" s="836">
        <f t="shared" ref="AA139" si="307">G139-M139</f>
        <v>-3.5</v>
      </c>
      <c r="AB139" s="836">
        <f t="shared" ref="AB139" si="308">G139-P139</f>
        <v>2</v>
      </c>
      <c r="AC139" s="984">
        <f t="shared" ref="AC139" si="309">G139-S139</f>
        <v>2</v>
      </c>
      <c r="AD139" s="985">
        <f t="shared" ref="AD139" si="310">IF(G139&gt;0,ROUND((J139/G139),3),0)</f>
        <v>2.75</v>
      </c>
      <c r="AE139" s="986">
        <f t="shared" ref="AE139" si="311">IF(G139&gt;0,ROUND((M139/G139),3),0)</f>
        <v>2.75</v>
      </c>
      <c r="AF139" s="986">
        <f t="shared" ref="AF139" si="312">IF(G139&gt;0,ROUND((P139/G139),3),0)</f>
        <v>0</v>
      </c>
      <c r="AG139" s="987">
        <f t="shared" ref="AG139" si="313">IF(G139&gt;0,ROUND((S139/G139),3),0)</f>
        <v>0</v>
      </c>
    </row>
    <row r="140" spans="1:33" s="165" customFormat="1" ht="12" outlineLevel="1">
      <c r="A140" s="1213"/>
      <c r="B140" s="174"/>
      <c r="C140" s="167"/>
      <c r="D140" s="138" t="s">
        <v>98</v>
      </c>
      <c r="E140" s="157" t="s">
        <v>85</v>
      </c>
      <c r="F140" s="124" t="s">
        <v>35</v>
      </c>
      <c r="G140" s="838">
        <f>H140+I140</f>
        <v>1</v>
      </c>
      <c r="H140" s="839"/>
      <c r="I140" s="840">
        <v>1</v>
      </c>
      <c r="J140" s="838">
        <f>K140+L140</f>
        <v>6</v>
      </c>
      <c r="K140" s="839"/>
      <c r="L140" s="840">
        <v>6</v>
      </c>
      <c r="M140" s="838">
        <f>N140+O140</f>
        <v>6</v>
      </c>
      <c r="N140" s="839"/>
      <c r="O140" s="840">
        <v>6</v>
      </c>
      <c r="P140" s="838">
        <f>Q140+R140</f>
        <v>0</v>
      </c>
      <c r="Q140" s="839"/>
      <c r="R140" s="840"/>
      <c r="S140" s="838">
        <f>T140+U140</f>
        <v>0</v>
      </c>
      <c r="T140" s="839"/>
      <c r="U140" s="840"/>
      <c r="V140" s="569" t="s">
        <v>34</v>
      </c>
      <c r="W140" s="570" t="s">
        <v>34</v>
      </c>
      <c r="X140" s="570" t="s">
        <v>34</v>
      </c>
      <c r="Y140" s="571" t="s">
        <v>34</v>
      </c>
      <c r="Z140" s="1004" t="s">
        <v>34</v>
      </c>
      <c r="AA140" s="1005" t="s">
        <v>34</v>
      </c>
      <c r="AB140" s="1005" t="s">
        <v>34</v>
      </c>
      <c r="AC140" s="1006" t="s">
        <v>34</v>
      </c>
      <c r="AD140" s="1004" t="s">
        <v>34</v>
      </c>
      <c r="AE140" s="1005" t="s">
        <v>34</v>
      </c>
      <c r="AF140" s="1005" t="s">
        <v>34</v>
      </c>
      <c r="AG140" s="1006" t="s">
        <v>34</v>
      </c>
    </row>
    <row r="141" spans="1:33" s="165" customFormat="1" ht="12" outlineLevel="1">
      <c r="A141" s="1213"/>
      <c r="B141" s="174"/>
      <c r="C141" s="167"/>
      <c r="D141" s="138" t="s">
        <v>98</v>
      </c>
      <c r="E141" s="157" t="s">
        <v>86</v>
      </c>
      <c r="F141" s="124" t="s">
        <v>62</v>
      </c>
      <c r="G141" s="857">
        <f>IF(I141+H141&gt;0,AVERAGE(H141:I141),0)</f>
        <v>2000</v>
      </c>
      <c r="H141" s="858"/>
      <c r="I141" s="859">
        <v>2000</v>
      </c>
      <c r="J141" s="857">
        <f>IF(L141+K141&gt;0,AVERAGE(K141:L141),0)</f>
        <v>911.66</v>
      </c>
      <c r="K141" s="858"/>
      <c r="L141" s="859">
        <v>911.66</v>
      </c>
      <c r="M141" s="857">
        <f>IF(O141+N141&gt;0,AVERAGE(N141:O141),0)</f>
        <v>911.66</v>
      </c>
      <c r="N141" s="858"/>
      <c r="O141" s="859">
        <v>911.66</v>
      </c>
      <c r="P141" s="857">
        <f>IF(R141+Q141&gt;0,AVERAGE(Q141:R141),0)</f>
        <v>0</v>
      </c>
      <c r="Q141" s="858"/>
      <c r="R141" s="859"/>
      <c r="S141" s="857">
        <f>IF(U141+T141&gt;0,AVERAGE(T141:U141),0)</f>
        <v>0</v>
      </c>
      <c r="T141" s="858"/>
      <c r="U141" s="859"/>
      <c r="V141" s="584" t="s">
        <v>34</v>
      </c>
      <c r="W141" s="585" t="s">
        <v>34</v>
      </c>
      <c r="X141" s="585" t="s">
        <v>34</v>
      </c>
      <c r="Y141" s="586" t="s">
        <v>34</v>
      </c>
      <c r="Z141" s="1021" t="s">
        <v>34</v>
      </c>
      <c r="AA141" s="1022" t="s">
        <v>34</v>
      </c>
      <c r="AB141" s="1022" t="s">
        <v>34</v>
      </c>
      <c r="AC141" s="1023" t="s">
        <v>34</v>
      </c>
      <c r="AD141" s="1021" t="s">
        <v>34</v>
      </c>
      <c r="AE141" s="1022" t="s">
        <v>34</v>
      </c>
      <c r="AF141" s="1022" t="s">
        <v>34</v>
      </c>
      <c r="AG141" s="1023" t="s">
        <v>34</v>
      </c>
    </row>
    <row r="142" spans="1:33" s="147" customFormat="1" outlineLevel="1">
      <c r="A142" s="460"/>
      <c r="B142" s="161" t="s">
        <v>512</v>
      </c>
      <c r="C142" s="162">
        <v>2210</v>
      </c>
      <c r="D142" s="163" t="s">
        <v>98</v>
      </c>
      <c r="E142" s="164" t="s">
        <v>123</v>
      </c>
      <c r="F142" s="162" t="s">
        <v>43</v>
      </c>
      <c r="G142" s="650">
        <f>H142+I142</f>
        <v>0.3</v>
      </c>
      <c r="H142" s="855">
        <f>ROUND(H143*H144/1000,1)</f>
        <v>0</v>
      </c>
      <c r="I142" s="856">
        <f>ROUND(I143*I144/1000,1)</f>
        <v>0.3</v>
      </c>
      <c r="J142" s="650">
        <f>K142+L142</f>
        <v>2.5</v>
      </c>
      <c r="K142" s="855">
        <f>ROUND(K143*K144/1000,1)</f>
        <v>0</v>
      </c>
      <c r="L142" s="856">
        <f>ROUND(L143*L144/1000,1)</f>
        <v>2.5</v>
      </c>
      <c r="M142" s="650">
        <f>N142+O142</f>
        <v>3.5</v>
      </c>
      <c r="N142" s="855">
        <f>ROUND(N143*N144/1000,1)</f>
        <v>0</v>
      </c>
      <c r="O142" s="856">
        <f>ROUND(O143*O144/1000,1)</f>
        <v>3.5</v>
      </c>
      <c r="P142" s="650">
        <f>Q142+R142</f>
        <v>0</v>
      </c>
      <c r="Q142" s="855">
        <f>ROUND(Q143*Q144/1000,1)</f>
        <v>0</v>
      </c>
      <c r="R142" s="856">
        <f>ROUND(R143*R144/1000,1)</f>
        <v>0</v>
      </c>
      <c r="S142" s="650">
        <f>T142+U142</f>
        <v>0</v>
      </c>
      <c r="T142" s="855">
        <f>ROUND(T143*T144/1000,1)</f>
        <v>0</v>
      </c>
      <c r="U142" s="856">
        <f>ROUND(U143*U144/1000,1)</f>
        <v>0</v>
      </c>
      <c r="V142" s="587" t="s">
        <v>34</v>
      </c>
      <c r="W142" s="588" t="s">
        <v>34</v>
      </c>
      <c r="X142" s="588" t="s">
        <v>34</v>
      </c>
      <c r="Y142" s="589" t="s">
        <v>34</v>
      </c>
      <c r="Z142" s="988">
        <f t="shared" ref="Z142" si="314">G142-J142</f>
        <v>-2.2000000000000002</v>
      </c>
      <c r="AA142" s="855">
        <f t="shared" ref="AA142" si="315">G142-M142</f>
        <v>-3.2</v>
      </c>
      <c r="AB142" s="855">
        <f t="shared" ref="AB142" si="316">G142-P142</f>
        <v>0.3</v>
      </c>
      <c r="AC142" s="1024">
        <f t="shared" ref="AC142" si="317">G142-S142</f>
        <v>0.3</v>
      </c>
      <c r="AD142" s="1025">
        <f t="shared" ref="AD142" si="318">IF(G142&gt;0,ROUND((J142/G142),3),0)</f>
        <v>8.3330000000000002</v>
      </c>
      <c r="AE142" s="1026">
        <f t="shared" ref="AE142" si="319">IF(G142&gt;0,ROUND((M142/G142),3),0)</f>
        <v>11.667</v>
      </c>
      <c r="AF142" s="1026">
        <f t="shared" ref="AF142" si="320">IF(G142&gt;0,ROUND((P142/G142),3),0)</f>
        <v>0</v>
      </c>
      <c r="AG142" s="1027">
        <f t="shared" ref="AG142" si="321">IF(G142&gt;0,ROUND((S142/G142),3),0)</f>
        <v>0</v>
      </c>
    </row>
    <row r="143" spans="1:33" s="165" customFormat="1" ht="12" outlineLevel="1">
      <c r="A143" s="1213"/>
      <c r="B143" s="174"/>
      <c r="C143" s="167"/>
      <c r="D143" s="138" t="s">
        <v>98</v>
      </c>
      <c r="E143" s="157" t="s">
        <v>85</v>
      </c>
      <c r="F143" s="124" t="s">
        <v>35</v>
      </c>
      <c r="G143" s="838">
        <f>H143+I143</f>
        <v>3</v>
      </c>
      <c r="H143" s="839"/>
      <c r="I143" s="840">
        <v>3</v>
      </c>
      <c r="J143" s="838">
        <f>K143+L143</f>
        <v>12</v>
      </c>
      <c r="K143" s="839"/>
      <c r="L143" s="840">
        <v>12</v>
      </c>
      <c r="M143" s="838">
        <f>N143+O143</f>
        <v>14</v>
      </c>
      <c r="N143" s="839"/>
      <c r="O143" s="840">
        <v>14</v>
      </c>
      <c r="P143" s="838">
        <f>Q143+R143</f>
        <v>0</v>
      </c>
      <c r="Q143" s="839"/>
      <c r="R143" s="840"/>
      <c r="S143" s="838">
        <f>T143+U143</f>
        <v>0</v>
      </c>
      <c r="T143" s="839"/>
      <c r="U143" s="840"/>
      <c r="V143" s="569" t="s">
        <v>34</v>
      </c>
      <c r="W143" s="570" t="s">
        <v>34</v>
      </c>
      <c r="X143" s="570" t="s">
        <v>34</v>
      </c>
      <c r="Y143" s="571" t="s">
        <v>34</v>
      </c>
      <c r="Z143" s="1004" t="s">
        <v>34</v>
      </c>
      <c r="AA143" s="1005" t="s">
        <v>34</v>
      </c>
      <c r="AB143" s="1005" t="s">
        <v>34</v>
      </c>
      <c r="AC143" s="1006" t="s">
        <v>34</v>
      </c>
      <c r="AD143" s="1004" t="s">
        <v>34</v>
      </c>
      <c r="AE143" s="1005" t="s">
        <v>34</v>
      </c>
      <c r="AF143" s="1005" t="s">
        <v>34</v>
      </c>
      <c r="AG143" s="1006" t="s">
        <v>34</v>
      </c>
    </row>
    <row r="144" spans="1:33" s="165" customFormat="1" ht="12" outlineLevel="1">
      <c r="A144" s="1213"/>
      <c r="B144" s="174"/>
      <c r="C144" s="167"/>
      <c r="D144" s="138" t="s">
        <v>98</v>
      </c>
      <c r="E144" s="157" t="s">
        <v>86</v>
      </c>
      <c r="F144" s="124" t="s">
        <v>62</v>
      </c>
      <c r="G144" s="857">
        <f>IF(I144+H144&gt;0,AVERAGE(H144:I144),0)</f>
        <v>100</v>
      </c>
      <c r="H144" s="858"/>
      <c r="I144" s="859">
        <v>100</v>
      </c>
      <c r="J144" s="857">
        <f>IF(L144+K144&gt;0,AVERAGE(K144:L144),0)</f>
        <v>209.83</v>
      </c>
      <c r="K144" s="858"/>
      <c r="L144" s="859">
        <v>209.83</v>
      </c>
      <c r="M144" s="857">
        <f>IF(O144+N144&gt;0,AVERAGE(N144:O144),0)</f>
        <v>252.43</v>
      </c>
      <c r="N144" s="858"/>
      <c r="O144" s="859">
        <v>252.43</v>
      </c>
      <c r="P144" s="857">
        <f>IF(R144+Q144&gt;0,AVERAGE(Q144:R144),0)</f>
        <v>0</v>
      </c>
      <c r="Q144" s="858"/>
      <c r="R144" s="859"/>
      <c r="S144" s="857">
        <f>IF(U144+T144&gt;0,AVERAGE(T144:U144),0)</f>
        <v>0</v>
      </c>
      <c r="T144" s="858"/>
      <c r="U144" s="859"/>
      <c r="V144" s="569" t="s">
        <v>34</v>
      </c>
      <c r="W144" s="570" t="s">
        <v>34</v>
      </c>
      <c r="X144" s="570" t="s">
        <v>34</v>
      </c>
      <c r="Y144" s="571" t="s">
        <v>34</v>
      </c>
      <c r="Z144" s="1004" t="s">
        <v>34</v>
      </c>
      <c r="AA144" s="1005" t="s">
        <v>34</v>
      </c>
      <c r="AB144" s="1005" t="s">
        <v>34</v>
      </c>
      <c r="AC144" s="1006" t="s">
        <v>34</v>
      </c>
      <c r="AD144" s="1004" t="s">
        <v>34</v>
      </c>
      <c r="AE144" s="1005" t="s">
        <v>34</v>
      </c>
      <c r="AF144" s="1005" t="s">
        <v>34</v>
      </c>
      <c r="AG144" s="1006" t="s">
        <v>34</v>
      </c>
    </row>
    <row r="145" spans="1:33" s="147" customFormat="1" outlineLevel="1">
      <c r="A145" s="460"/>
      <c r="B145" s="161" t="s">
        <v>513</v>
      </c>
      <c r="C145" s="162">
        <v>2210</v>
      </c>
      <c r="D145" s="163" t="s">
        <v>98</v>
      </c>
      <c r="E145" s="164" t="s">
        <v>124</v>
      </c>
      <c r="F145" s="133" t="s">
        <v>43</v>
      </c>
      <c r="G145" s="653">
        <f>H145+I145</f>
        <v>0</v>
      </c>
      <c r="H145" s="836">
        <f>ROUND(H146*H147/1000,1)</f>
        <v>0</v>
      </c>
      <c r="I145" s="837">
        <f>ROUND(I146*I147/1000,1)</f>
        <v>0</v>
      </c>
      <c r="J145" s="653">
        <f>K145+L145</f>
        <v>0</v>
      </c>
      <c r="K145" s="836">
        <f>ROUND(K146*K147/1000,1)</f>
        <v>0</v>
      </c>
      <c r="L145" s="837">
        <f>ROUND(L146*L147/1000,1)</f>
        <v>0</v>
      </c>
      <c r="M145" s="653">
        <f>N145+O145</f>
        <v>0</v>
      </c>
      <c r="N145" s="836">
        <f>ROUND(N146*N147/1000,1)</f>
        <v>0</v>
      </c>
      <c r="O145" s="837">
        <f>ROUND(O146*O147/1000,1)</f>
        <v>0</v>
      </c>
      <c r="P145" s="653">
        <f>Q145+R145</f>
        <v>0</v>
      </c>
      <c r="Q145" s="836">
        <f>ROUND(Q146*Q147/1000,1)</f>
        <v>0</v>
      </c>
      <c r="R145" s="837">
        <f>ROUND(R146*R147/1000,1)</f>
        <v>0</v>
      </c>
      <c r="S145" s="653">
        <f>T145+U145</f>
        <v>0</v>
      </c>
      <c r="T145" s="836">
        <f>ROUND(T146*T147/1000,1)</f>
        <v>0</v>
      </c>
      <c r="U145" s="837">
        <f>ROUND(U146*U147/1000,1)</f>
        <v>0</v>
      </c>
      <c r="V145" s="575" t="s">
        <v>34</v>
      </c>
      <c r="W145" s="576" t="s">
        <v>34</v>
      </c>
      <c r="X145" s="576" t="s">
        <v>34</v>
      </c>
      <c r="Y145" s="577" t="s">
        <v>34</v>
      </c>
      <c r="Z145" s="983">
        <f t="shared" ref="Z145" si="322">G145-J145</f>
        <v>0</v>
      </c>
      <c r="AA145" s="836">
        <f t="shared" ref="AA145" si="323">G145-M145</f>
        <v>0</v>
      </c>
      <c r="AB145" s="836">
        <f t="shared" ref="AB145" si="324">G145-P145</f>
        <v>0</v>
      </c>
      <c r="AC145" s="984">
        <f t="shared" ref="AC145" si="325">G145-S145</f>
        <v>0</v>
      </c>
      <c r="AD145" s="985">
        <f t="shared" ref="AD145" si="326">IF(G145&gt;0,ROUND((J145/G145),3),0)</f>
        <v>0</v>
      </c>
      <c r="AE145" s="986">
        <f t="shared" ref="AE145" si="327">IF(G145&gt;0,ROUND((M145/G145),3),0)</f>
        <v>0</v>
      </c>
      <c r="AF145" s="986">
        <f t="shared" ref="AF145" si="328">IF(G145&gt;0,ROUND((P145/G145),3),0)</f>
        <v>0</v>
      </c>
      <c r="AG145" s="987">
        <f t="shared" ref="AG145" si="329">IF(G145&gt;0,ROUND((S145/G145),3),0)</f>
        <v>0</v>
      </c>
    </row>
    <row r="146" spans="1:33" s="165" customFormat="1" ht="12" outlineLevel="1">
      <c r="A146" s="1213"/>
      <c r="B146" s="174"/>
      <c r="C146" s="167"/>
      <c r="D146" s="138" t="s">
        <v>98</v>
      </c>
      <c r="E146" s="157" t="s">
        <v>85</v>
      </c>
      <c r="F146" s="124" t="s">
        <v>35</v>
      </c>
      <c r="G146" s="838">
        <f>H146+I146</f>
        <v>0</v>
      </c>
      <c r="H146" s="839"/>
      <c r="I146" s="840"/>
      <c r="J146" s="838">
        <f>K146+L146</f>
        <v>0</v>
      </c>
      <c r="K146" s="839"/>
      <c r="L146" s="840"/>
      <c r="M146" s="838">
        <f>N146+O146</f>
        <v>0</v>
      </c>
      <c r="N146" s="839"/>
      <c r="O146" s="840"/>
      <c r="P146" s="838">
        <f>Q146+R146</f>
        <v>0</v>
      </c>
      <c r="Q146" s="839"/>
      <c r="R146" s="840"/>
      <c r="S146" s="838">
        <f>T146+U146</f>
        <v>0</v>
      </c>
      <c r="T146" s="839"/>
      <c r="U146" s="840"/>
      <c r="V146" s="569" t="s">
        <v>34</v>
      </c>
      <c r="W146" s="570" t="s">
        <v>34</v>
      </c>
      <c r="X146" s="570" t="s">
        <v>34</v>
      </c>
      <c r="Y146" s="571" t="s">
        <v>34</v>
      </c>
      <c r="Z146" s="1004" t="s">
        <v>34</v>
      </c>
      <c r="AA146" s="1005" t="s">
        <v>34</v>
      </c>
      <c r="AB146" s="1005" t="s">
        <v>34</v>
      </c>
      <c r="AC146" s="1006" t="s">
        <v>34</v>
      </c>
      <c r="AD146" s="1004" t="s">
        <v>34</v>
      </c>
      <c r="AE146" s="1005" t="s">
        <v>34</v>
      </c>
      <c r="AF146" s="1005" t="s">
        <v>34</v>
      </c>
      <c r="AG146" s="1006" t="s">
        <v>34</v>
      </c>
    </row>
    <row r="147" spans="1:33" s="165" customFormat="1" ht="12.6" outlineLevel="1" thickBot="1">
      <c r="A147" s="1213"/>
      <c r="B147" s="175"/>
      <c r="C147" s="176"/>
      <c r="D147" s="129" t="s">
        <v>98</v>
      </c>
      <c r="E147" s="158" t="s">
        <v>86</v>
      </c>
      <c r="F147" s="128" t="s">
        <v>62</v>
      </c>
      <c r="G147" s="841">
        <f>IF(I147+H147&gt;0,AVERAGE(H147:I147),0)</f>
        <v>0</v>
      </c>
      <c r="H147" s="842"/>
      <c r="I147" s="843"/>
      <c r="J147" s="841">
        <f>IF(L147+K147&gt;0,AVERAGE(K147:L147),0)</f>
        <v>0</v>
      </c>
      <c r="K147" s="842"/>
      <c r="L147" s="843"/>
      <c r="M147" s="841">
        <f>IF(O147+N147&gt;0,AVERAGE(N147:O147),0)</f>
        <v>0</v>
      </c>
      <c r="N147" s="842"/>
      <c r="O147" s="843"/>
      <c r="P147" s="841">
        <f>IF(R147+Q147&gt;0,AVERAGE(Q147:R147),0)</f>
        <v>0</v>
      </c>
      <c r="Q147" s="842"/>
      <c r="R147" s="843"/>
      <c r="S147" s="841">
        <f>IF(U147+T147&gt;0,AVERAGE(T147:U147),0)</f>
        <v>0</v>
      </c>
      <c r="T147" s="842"/>
      <c r="U147" s="843"/>
      <c r="V147" s="572" t="s">
        <v>34</v>
      </c>
      <c r="W147" s="573" t="s">
        <v>34</v>
      </c>
      <c r="X147" s="573" t="s">
        <v>34</v>
      </c>
      <c r="Y147" s="574" t="s">
        <v>34</v>
      </c>
      <c r="Z147" s="1007" t="s">
        <v>34</v>
      </c>
      <c r="AA147" s="1008" t="s">
        <v>34</v>
      </c>
      <c r="AB147" s="1008" t="s">
        <v>34</v>
      </c>
      <c r="AC147" s="1009" t="s">
        <v>34</v>
      </c>
      <c r="AD147" s="1007" t="s">
        <v>34</v>
      </c>
      <c r="AE147" s="1008" t="s">
        <v>34</v>
      </c>
      <c r="AF147" s="1008" t="s">
        <v>34</v>
      </c>
      <c r="AG147" s="1009" t="s">
        <v>34</v>
      </c>
    </row>
    <row r="148" spans="1:33" s="147" customFormat="1" ht="16.2" outlineLevel="1" thickTop="1">
      <c r="A148" s="131"/>
      <c r="B148" s="144" t="s">
        <v>130</v>
      </c>
      <c r="C148" s="133">
        <v>2210</v>
      </c>
      <c r="D148" s="134" t="s">
        <v>126</v>
      </c>
      <c r="E148" s="145" t="s">
        <v>127</v>
      </c>
      <c r="F148" s="146" t="s">
        <v>43</v>
      </c>
      <c r="G148" s="653">
        <f>H148+I148</f>
        <v>61.8</v>
      </c>
      <c r="H148" s="836">
        <f>ROUND(H149*H150/1000,1)</f>
        <v>0</v>
      </c>
      <c r="I148" s="837">
        <f>ROUND(I149*I150/1000,1)</f>
        <v>61.8</v>
      </c>
      <c r="J148" s="653">
        <f>K148+L148</f>
        <v>0</v>
      </c>
      <c r="K148" s="836">
        <f>ROUND(K149*K150/1000,1)</f>
        <v>0</v>
      </c>
      <c r="L148" s="837">
        <f>ROUND(L149*L150/1000,1)</f>
        <v>0</v>
      </c>
      <c r="M148" s="653">
        <f>N148+O148</f>
        <v>37.799999999999997</v>
      </c>
      <c r="N148" s="836">
        <f>ROUND(N149*N150/1000,1)</f>
        <v>0</v>
      </c>
      <c r="O148" s="837">
        <f>ROUND(O149*O150/1000,1)</f>
        <v>37.799999999999997</v>
      </c>
      <c r="P148" s="653">
        <f>Q148+R148</f>
        <v>0</v>
      </c>
      <c r="Q148" s="836">
        <f>ROUND(Q149*Q150/1000,1)</f>
        <v>0</v>
      </c>
      <c r="R148" s="837">
        <f>ROUND(R149*R150/1000,1)</f>
        <v>0</v>
      </c>
      <c r="S148" s="653">
        <f>T148+U148</f>
        <v>0</v>
      </c>
      <c r="T148" s="836">
        <f>ROUND(T149*T150/1000,1)</f>
        <v>0</v>
      </c>
      <c r="U148" s="837">
        <f>ROUND(U149*U150/1000,1)</f>
        <v>0</v>
      </c>
      <c r="V148" s="575" t="s">
        <v>34</v>
      </c>
      <c r="W148" s="576" t="s">
        <v>34</v>
      </c>
      <c r="X148" s="576" t="s">
        <v>34</v>
      </c>
      <c r="Y148" s="577" t="s">
        <v>34</v>
      </c>
      <c r="Z148" s="983">
        <f t="shared" ref="Z148" si="330">G148-J148</f>
        <v>61.8</v>
      </c>
      <c r="AA148" s="836">
        <f t="shared" ref="AA148" si="331">G148-M148</f>
        <v>24</v>
      </c>
      <c r="AB148" s="836">
        <f t="shared" ref="AB148" si="332">G148-P148</f>
        <v>61.8</v>
      </c>
      <c r="AC148" s="984">
        <f t="shared" ref="AC148" si="333">G148-S148</f>
        <v>61.8</v>
      </c>
      <c r="AD148" s="985">
        <f t="shared" ref="AD148" si="334">IF(G148&gt;0,ROUND((J148/G148),3),0)</f>
        <v>0</v>
      </c>
      <c r="AE148" s="986">
        <f t="shared" ref="AE148" si="335">IF(G148&gt;0,ROUND((M148/G148),3),0)</f>
        <v>0.61199999999999999</v>
      </c>
      <c r="AF148" s="986">
        <f t="shared" ref="AF148" si="336">IF(G148&gt;0,ROUND((P148/G148),3),0)</f>
        <v>0</v>
      </c>
      <c r="AG148" s="987">
        <f t="shared" ref="AG148" si="337">IF(G148&gt;0,ROUND((S148/G148),3),0)</f>
        <v>0</v>
      </c>
    </row>
    <row r="149" spans="1:33" s="136" customFormat="1" ht="12" outlineLevel="1">
      <c r="A149" s="1213"/>
      <c r="B149" s="137"/>
      <c r="C149" s="124"/>
      <c r="D149" s="138" t="s">
        <v>126</v>
      </c>
      <c r="E149" s="139" t="s">
        <v>128</v>
      </c>
      <c r="F149" s="140" t="s">
        <v>35</v>
      </c>
      <c r="G149" s="838">
        <f>H149+I149</f>
        <v>8000</v>
      </c>
      <c r="H149" s="839"/>
      <c r="I149" s="840">
        <v>8000</v>
      </c>
      <c r="J149" s="838">
        <f>K149+L149</f>
        <v>0</v>
      </c>
      <c r="K149" s="839"/>
      <c r="L149" s="840"/>
      <c r="M149" s="838">
        <f>N149+O149</f>
        <v>10000</v>
      </c>
      <c r="N149" s="839"/>
      <c r="O149" s="840">
        <v>10000</v>
      </c>
      <c r="P149" s="838">
        <f>Q149+R149</f>
        <v>0</v>
      </c>
      <c r="Q149" s="839"/>
      <c r="R149" s="840"/>
      <c r="S149" s="838">
        <f>T149+U149</f>
        <v>0</v>
      </c>
      <c r="T149" s="839"/>
      <c r="U149" s="840"/>
      <c r="V149" s="569" t="s">
        <v>34</v>
      </c>
      <c r="W149" s="570" t="s">
        <v>34</v>
      </c>
      <c r="X149" s="570" t="s">
        <v>34</v>
      </c>
      <c r="Y149" s="571" t="s">
        <v>34</v>
      </c>
      <c r="Z149" s="1004" t="s">
        <v>34</v>
      </c>
      <c r="AA149" s="1005" t="s">
        <v>34</v>
      </c>
      <c r="AB149" s="1005" t="s">
        <v>34</v>
      </c>
      <c r="AC149" s="1006" t="s">
        <v>34</v>
      </c>
      <c r="AD149" s="1004" t="s">
        <v>34</v>
      </c>
      <c r="AE149" s="1005" t="s">
        <v>34</v>
      </c>
      <c r="AF149" s="1005" t="s">
        <v>34</v>
      </c>
      <c r="AG149" s="1006" t="s">
        <v>34</v>
      </c>
    </row>
    <row r="150" spans="1:33" s="136" customFormat="1" ht="12.6" outlineLevel="1" thickBot="1">
      <c r="A150" s="1213"/>
      <c r="B150" s="141"/>
      <c r="C150" s="128"/>
      <c r="D150" s="129" t="s">
        <v>126</v>
      </c>
      <c r="E150" s="142" t="s">
        <v>129</v>
      </c>
      <c r="F150" s="143" t="s">
        <v>62</v>
      </c>
      <c r="G150" s="841">
        <f>IF(I150+H150&gt;0,AVERAGE(H150:I150),0)</f>
        <v>7.72</v>
      </c>
      <c r="H150" s="842"/>
      <c r="I150" s="843">
        <v>7.72</v>
      </c>
      <c r="J150" s="841">
        <f>IF(L150+K150&gt;0,AVERAGE(K150:L150),0)</f>
        <v>0</v>
      </c>
      <c r="K150" s="842"/>
      <c r="L150" s="843"/>
      <c r="M150" s="841">
        <f>IF(O150+N150&gt;0,AVERAGE(N150:O150),0)</f>
        <v>3.78</v>
      </c>
      <c r="N150" s="842"/>
      <c r="O150" s="843">
        <v>3.78</v>
      </c>
      <c r="P150" s="841">
        <f>IF(R150+Q150&gt;0,AVERAGE(Q150:R150),0)</f>
        <v>0</v>
      </c>
      <c r="Q150" s="842"/>
      <c r="R150" s="843"/>
      <c r="S150" s="841">
        <f>IF(U150+T150&gt;0,AVERAGE(T150:U150),0)</f>
        <v>0</v>
      </c>
      <c r="T150" s="842"/>
      <c r="U150" s="843"/>
      <c r="V150" s="572" t="s">
        <v>34</v>
      </c>
      <c r="W150" s="573" t="s">
        <v>34</v>
      </c>
      <c r="X150" s="573" t="s">
        <v>34</v>
      </c>
      <c r="Y150" s="574" t="s">
        <v>34</v>
      </c>
      <c r="Z150" s="1007" t="s">
        <v>34</v>
      </c>
      <c r="AA150" s="1008" t="s">
        <v>34</v>
      </c>
      <c r="AB150" s="1008" t="s">
        <v>34</v>
      </c>
      <c r="AC150" s="1009" t="s">
        <v>34</v>
      </c>
      <c r="AD150" s="1007" t="s">
        <v>34</v>
      </c>
      <c r="AE150" s="1008" t="s">
        <v>34</v>
      </c>
      <c r="AF150" s="1008" t="s">
        <v>34</v>
      </c>
      <c r="AG150" s="1009" t="s">
        <v>34</v>
      </c>
    </row>
    <row r="151" spans="1:33" s="147" customFormat="1" ht="16.2" outlineLevel="1" thickTop="1">
      <c r="A151" s="131"/>
      <c r="B151" s="144" t="s">
        <v>134</v>
      </c>
      <c r="C151" s="133">
        <v>2210</v>
      </c>
      <c r="D151" s="134" t="s">
        <v>126</v>
      </c>
      <c r="E151" s="145" t="s">
        <v>131</v>
      </c>
      <c r="F151" s="146" t="s">
        <v>43</v>
      </c>
      <c r="G151" s="653">
        <f>H151+I151</f>
        <v>19</v>
      </c>
      <c r="H151" s="836">
        <f>ROUND(H152*H153/1000,1)</f>
        <v>0</v>
      </c>
      <c r="I151" s="837">
        <f>ROUND(I152*I153/1000,1)</f>
        <v>19</v>
      </c>
      <c r="J151" s="653">
        <f>K151+L151</f>
        <v>0</v>
      </c>
      <c r="K151" s="836">
        <f>ROUND(K152*K153/1000,1)</f>
        <v>0</v>
      </c>
      <c r="L151" s="837">
        <f>ROUND(L152*L153/1000,1)</f>
        <v>0</v>
      </c>
      <c r="M151" s="653">
        <f>N151+O151</f>
        <v>3</v>
      </c>
      <c r="N151" s="836">
        <f>ROUND(N152*N153/1000,1)</f>
        <v>0</v>
      </c>
      <c r="O151" s="837">
        <f>ROUND(O152*O153/1000,1)</f>
        <v>3</v>
      </c>
      <c r="P151" s="653">
        <f>Q151+R151</f>
        <v>0</v>
      </c>
      <c r="Q151" s="836">
        <f>ROUND(Q152*Q153/1000,1)</f>
        <v>0</v>
      </c>
      <c r="R151" s="837">
        <f>ROUND(R152*R153/1000,1)</f>
        <v>0</v>
      </c>
      <c r="S151" s="653">
        <f>T151+U151</f>
        <v>0</v>
      </c>
      <c r="T151" s="836">
        <f>ROUND(T152*T153/1000,1)</f>
        <v>0</v>
      </c>
      <c r="U151" s="837">
        <f>ROUND(U152*U153/1000,1)</f>
        <v>0</v>
      </c>
      <c r="V151" s="575" t="s">
        <v>34</v>
      </c>
      <c r="W151" s="576" t="s">
        <v>34</v>
      </c>
      <c r="X151" s="576" t="s">
        <v>34</v>
      </c>
      <c r="Y151" s="577" t="s">
        <v>34</v>
      </c>
      <c r="Z151" s="983">
        <f t="shared" ref="Z151" si="338">G151-J151</f>
        <v>19</v>
      </c>
      <c r="AA151" s="836">
        <f t="shared" ref="AA151" si="339">G151-M151</f>
        <v>16</v>
      </c>
      <c r="AB151" s="836">
        <f t="shared" ref="AB151" si="340">G151-P151</f>
        <v>19</v>
      </c>
      <c r="AC151" s="984">
        <f t="shared" ref="AC151" si="341">G151-S151</f>
        <v>19</v>
      </c>
      <c r="AD151" s="985">
        <f t="shared" ref="AD151" si="342">IF(G151&gt;0,ROUND((J151/G151),3),0)</f>
        <v>0</v>
      </c>
      <c r="AE151" s="986">
        <f t="shared" ref="AE151" si="343">IF(G151&gt;0,ROUND((M151/G151),3),0)</f>
        <v>0.158</v>
      </c>
      <c r="AF151" s="986">
        <f t="shared" ref="AF151" si="344">IF(G151&gt;0,ROUND((P151/G151),3),0)</f>
        <v>0</v>
      </c>
      <c r="AG151" s="987">
        <f t="shared" ref="AG151" si="345">IF(G151&gt;0,ROUND((S151/G151),3),0)</f>
        <v>0</v>
      </c>
    </row>
    <row r="152" spans="1:33" s="136" customFormat="1" ht="12" outlineLevel="1">
      <c r="A152" s="1213"/>
      <c r="B152" s="137"/>
      <c r="C152" s="140"/>
      <c r="D152" s="155" t="s">
        <v>126</v>
      </c>
      <c r="E152" s="139" t="s">
        <v>132</v>
      </c>
      <c r="F152" s="140" t="s">
        <v>35</v>
      </c>
      <c r="G152" s="838">
        <f>H152+I152</f>
        <v>20</v>
      </c>
      <c r="H152" s="839"/>
      <c r="I152" s="840">
        <v>20</v>
      </c>
      <c r="J152" s="838">
        <f>K152+L152</f>
        <v>0</v>
      </c>
      <c r="K152" s="839"/>
      <c r="L152" s="840"/>
      <c r="M152" s="838">
        <f>N152+O152</f>
        <v>8</v>
      </c>
      <c r="N152" s="839"/>
      <c r="O152" s="840">
        <v>8</v>
      </c>
      <c r="P152" s="838">
        <f>Q152+R152</f>
        <v>0</v>
      </c>
      <c r="Q152" s="839"/>
      <c r="R152" s="840"/>
      <c r="S152" s="838">
        <f>T152+U152</f>
        <v>0</v>
      </c>
      <c r="T152" s="839"/>
      <c r="U152" s="840"/>
      <c r="V152" s="569" t="s">
        <v>34</v>
      </c>
      <c r="W152" s="570" t="s">
        <v>34</v>
      </c>
      <c r="X152" s="570" t="s">
        <v>34</v>
      </c>
      <c r="Y152" s="571" t="s">
        <v>34</v>
      </c>
      <c r="Z152" s="1004" t="s">
        <v>34</v>
      </c>
      <c r="AA152" s="1005" t="s">
        <v>34</v>
      </c>
      <c r="AB152" s="1005" t="s">
        <v>34</v>
      </c>
      <c r="AC152" s="1006" t="s">
        <v>34</v>
      </c>
      <c r="AD152" s="1004" t="s">
        <v>34</v>
      </c>
      <c r="AE152" s="1005" t="s">
        <v>34</v>
      </c>
      <c r="AF152" s="1005" t="s">
        <v>34</v>
      </c>
      <c r="AG152" s="1006" t="s">
        <v>34</v>
      </c>
    </row>
    <row r="153" spans="1:33" s="136" customFormat="1" ht="12.6" outlineLevel="1" thickBot="1">
      <c r="A153" s="1213"/>
      <c r="B153" s="141"/>
      <c r="C153" s="143"/>
      <c r="D153" s="178" t="s">
        <v>126</v>
      </c>
      <c r="E153" s="142" t="s">
        <v>133</v>
      </c>
      <c r="F153" s="143" t="s">
        <v>62</v>
      </c>
      <c r="G153" s="841">
        <f>IF(I153+H153&gt;0,AVERAGE(H153:I153),0)</f>
        <v>950.48</v>
      </c>
      <c r="H153" s="842"/>
      <c r="I153" s="843">
        <v>950.48</v>
      </c>
      <c r="J153" s="841">
        <f>IF(L153+K153&gt;0,AVERAGE(K153:L153),0)</f>
        <v>0</v>
      </c>
      <c r="K153" s="842"/>
      <c r="L153" s="843"/>
      <c r="M153" s="841">
        <f>IF(O153+N153&gt;0,AVERAGE(N153:O153),0)</f>
        <v>368.75</v>
      </c>
      <c r="N153" s="842"/>
      <c r="O153" s="843">
        <v>368.75</v>
      </c>
      <c r="P153" s="841">
        <f>IF(R153+Q153&gt;0,AVERAGE(Q153:R153),0)</f>
        <v>0</v>
      </c>
      <c r="Q153" s="842"/>
      <c r="R153" s="843"/>
      <c r="S153" s="841">
        <f>IF(U153+T153&gt;0,AVERAGE(T153:U153),0)</f>
        <v>0</v>
      </c>
      <c r="T153" s="842"/>
      <c r="U153" s="843"/>
      <c r="V153" s="572" t="s">
        <v>34</v>
      </c>
      <c r="W153" s="573" t="s">
        <v>34</v>
      </c>
      <c r="X153" s="573" t="s">
        <v>34</v>
      </c>
      <c r="Y153" s="574" t="s">
        <v>34</v>
      </c>
      <c r="Z153" s="1007" t="s">
        <v>34</v>
      </c>
      <c r="AA153" s="1008" t="s">
        <v>34</v>
      </c>
      <c r="AB153" s="1008" t="s">
        <v>34</v>
      </c>
      <c r="AC153" s="1009" t="s">
        <v>34</v>
      </c>
      <c r="AD153" s="1007" t="s">
        <v>34</v>
      </c>
      <c r="AE153" s="1008" t="s">
        <v>34</v>
      </c>
      <c r="AF153" s="1008" t="s">
        <v>34</v>
      </c>
      <c r="AG153" s="1009" t="s">
        <v>34</v>
      </c>
    </row>
    <row r="154" spans="1:33" s="135" customFormat="1" ht="27.6" outlineLevel="1" thickTop="1" thickBot="1">
      <c r="B154" s="159" t="s">
        <v>140</v>
      </c>
      <c r="C154" s="149">
        <v>2210</v>
      </c>
      <c r="D154" s="150" t="s">
        <v>126</v>
      </c>
      <c r="E154" s="179" t="s">
        <v>135</v>
      </c>
      <c r="F154" s="149" t="s">
        <v>43</v>
      </c>
      <c r="G154" s="849">
        <f>G155+G158</f>
        <v>142</v>
      </c>
      <c r="H154" s="850">
        <f t="shared" ref="H154:I154" si="346">H155+H158</f>
        <v>0</v>
      </c>
      <c r="I154" s="851">
        <f t="shared" si="346"/>
        <v>142</v>
      </c>
      <c r="J154" s="849">
        <f>J155+J158</f>
        <v>1.1000000000000001</v>
      </c>
      <c r="K154" s="850">
        <f t="shared" ref="K154:L154" si="347">K155+K158</f>
        <v>0</v>
      </c>
      <c r="L154" s="851">
        <f t="shared" si="347"/>
        <v>1.1000000000000001</v>
      </c>
      <c r="M154" s="849">
        <f>M155+M158</f>
        <v>1.1000000000000001</v>
      </c>
      <c r="N154" s="850">
        <f t="shared" ref="N154:O154" si="348">N155+N158</f>
        <v>0</v>
      </c>
      <c r="O154" s="851">
        <f t="shared" si="348"/>
        <v>1.1000000000000001</v>
      </c>
      <c r="P154" s="849">
        <f>P155+P158</f>
        <v>0</v>
      </c>
      <c r="Q154" s="850">
        <f t="shared" ref="Q154:R154" si="349">Q155+Q158</f>
        <v>0</v>
      </c>
      <c r="R154" s="851">
        <f t="shared" si="349"/>
        <v>0</v>
      </c>
      <c r="S154" s="849">
        <f>S155+S158</f>
        <v>0</v>
      </c>
      <c r="T154" s="850">
        <f t="shared" ref="T154:U154" si="350">T155+T158</f>
        <v>0</v>
      </c>
      <c r="U154" s="851">
        <f t="shared" si="350"/>
        <v>0</v>
      </c>
      <c r="V154" s="581" t="s">
        <v>34</v>
      </c>
      <c r="W154" s="582" t="s">
        <v>34</v>
      </c>
      <c r="X154" s="582" t="s">
        <v>34</v>
      </c>
      <c r="Y154" s="583" t="s">
        <v>34</v>
      </c>
      <c r="Z154" s="1016">
        <f t="shared" ref="Z154:Z155" si="351">G154-J154</f>
        <v>140.9</v>
      </c>
      <c r="AA154" s="868">
        <f t="shared" ref="AA154:AA155" si="352">G154-M154</f>
        <v>140.9</v>
      </c>
      <c r="AB154" s="868">
        <f t="shared" ref="AB154:AB155" si="353">G154-P154</f>
        <v>142</v>
      </c>
      <c r="AC154" s="1017">
        <f t="shared" ref="AC154:AC155" si="354">G154-S154</f>
        <v>142</v>
      </c>
      <c r="AD154" s="1018">
        <f t="shared" ref="AD154:AD155" si="355">IF(G154&gt;0,ROUND((J154/G154),3),0)</f>
        <v>8.0000000000000002E-3</v>
      </c>
      <c r="AE154" s="1019">
        <f t="shared" ref="AE154:AE155" si="356">IF(G154&gt;0,ROUND((M154/G154),3),0)</f>
        <v>8.0000000000000002E-3</v>
      </c>
      <c r="AF154" s="1019">
        <f t="shared" ref="AF154:AF155" si="357">IF(G154&gt;0,ROUND((P154/G154),3),0)</f>
        <v>0</v>
      </c>
      <c r="AG154" s="1020">
        <f t="shared" ref="AG154:AG155" si="358">IF(G154&gt;0,ROUND((S154/G154),3),0)</f>
        <v>0</v>
      </c>
    </row>
    <row r="155" spans="1:33" s="147" customFormat="1" ht="14.4" outlineLevel="1" thickTop="1">
      <c r="A155" s="460"/>
      <c r="B155" s="170" t="s">
        <v>136</v>
      </c>
      <c r="C155" s="75">
        <v>2210</v>
      </c>
      <c r="D155" s="180" t="s">
        <v>126</v>
      </c>
      <c r="E155" s="164" t="s">
        <v>137</v>
      </c>
      <c r="F155" s="75" t="s">
        <v>43</v>
      </c>
      <c r="G155" s="653">
        <f>H155+I155</f>
        <v>130</v>
      </c>
      <c r="H155" s="836">
        <f>ROUND(H156*H157/1000,1)</f>
        <v>0</v>
      </c>
      <c r="I155" s="837">
        <f>ROUND(I156*I157/1000,1)</f>
        <v>130</v>
      </c>
      <c r="J155" s="653">
        <f>K155+L155</f>
        <v>1.1000000000000001</v>
      </c>
      <c r="K155" s="836">
        <f>ROUND(K156*K157/1000,1)</f>
        <v>0</v>
      </c>
      <c r="L155" s="837">
        <f>ROUND(L156*L157/1000,1)</f>
        <v>1.1000000000000001</v>
      </c>
      <c r="M155" s="653">
        <f>N155+O155</f>
        <v>1.1000000000000001</v>
      </c>
      <c r="N155" s="836">
        <f>ROUND(N156*N157/1000,1)</f>
        <v>0</v>
      </c>
      <c r="O155" s="837">
        <f>ROUND(O156*O157/1000,1)</f>
        <v>1.1000000000000001</v>
      </c>
      <c r="P155" s="653">
        <f>Q155+R155</f>
        <v>0</v>
      </c>
      <c r="Q155" s="836">
        <f>ROUND(Q156*Q157/1000,1)</f>
        <v>0</v>
      </c>
      <c r="R155" s="837">
        <f>ROUND(R156*R157/1000,1)</f>
        <v>0</v>
      </c>
      <c r="S155" s="653">
        <f>T155+U155</f>
        <v>0</v>
      </c>
      <c r="T155" s="836">
        <f>ROUND(T156*T157/1000,1)</f>
        <v>0</v>
      </c>
      <c r="U155" s="837">
        <f>ROUND(U156*U157/1000,1)</f>
        <v>0</v>
      </c>
      <c r="V155" s="575" t="s">
        <v>34</v>
      </c>
      <c r="W155" s="576" t="s">
        <v>34</v>
      </c>
      <c r="X155" s="576" t="s">
        <v>34</v>
      </c>
      <c r="Y155" s="577" t="s">
        <v>34</v>
      </c>
      <c r="Z155" s="983">
        <f t="shared" si="351"/>
        <v>128.9</v>
      </c>
      <c r="AA155" s="836">
        <f t="shared" si="352"/>
        <v>128.9</v>
      </c>
      <c r="AB155" s="836">
        <f t="shared" si="353"/>
        <v>130</v>
      </c>
      <c r="AC155" s="984">
        <f t="shared" si="354"/>
        <v>130</v>
      </c>
      <c r="AD155" s="985">
        <f t="shared" si="355"/>
        <v>8.0000000000000002E-3</v>
      </c>
      <c r="AE155" s="986">
        <f t="shared" si="356"/>
        <v>8.0000000000000002E-3</v>
      </c>
      <c r="AF155" s="986">
        <f t="shared" si="357"/>
        <v>0</v>
      </c>
      <c r="AG155" s="987">
        <f t="shared" si="358"/>
        <v>0</v>
      </c>
    </row>
    <row r="156" spans="1:33" s="181" customFormat="1" ht="12" outlineLevel="1">
      <c r="A156" s="1213"/>
      <c r="B156" s="182"/>
      <c r="C156" s="183"/>
      <c r="D156" s="155" t="s">
        <v>126</v>
      </c>
      <c r="E156" s="157" t="s">
        <v>85</v>
      </c>
      <c r="F156" s="140" t="s">
        <v>35</v>
      </c>
      <c r="G156" s="838">
        <f>H156+I156</f>
        <v>80</v>
      </c>
      <c r="H156" s="839"/>
      <c r="I156" s="840">
        <v>80</v>
      </c>
      <c r="J156" s="838">
        <f>K156+L156</f>
        <v>7</v>
      </c>
      <c r="K156" s="839"/>
      <c r="L156" s="840">
        <v>7</v>
      </c>
      <c r="M156" s="838">
        <f>N156+O156</f>
        <v>7</v>
      </c>
      <c r="N156" s="839"/>
      <c r="O156" s="840">
        <v>7</v>
      </c>
      <c r="P156" s="838">
        <f>Q156+R156</f>
        <v>0</v>
      </c>
      <c r="Q156" s="839"/>
      <c r="R156" s="840"/>
      <c r="S156" s="838">
        <f>T156+U156</f>
        <v>0</v>
      </c>
      <c r="T156" s="839"/>
      <c r="U156" s="840"/>
      <c r="V156" s="569" t="s">
        <v>34</v>
      </c>
      <c r="W156" s="570" t="s">
        <v>34</v>
      </c>
      <c r="X156" s="570" t="s">
        <v>34</v>
      </c>
      <c r="Y156" s="571" t="s">
        <v>34</v>
      </c>
      <c r="Z156" s="1004" t="s">
        <v>34</v>
      </c>
      <c r="AA156" s="1005" t="s">
        <v>34</v>
      </c>
      <c r="AB156" s="1005" t="s">
        <v>34</v>
      </c>
      <c r="AC156" s="1006" t="s">
        <v>34</v>
      </c>
      <c r="AD156" s="1004" t="s">
        <v>34</v>
      </c>
      <c r="AE156" s="1005" t="s">
        <v>34</v>
      </c>
      <c r="AF156" s="1005" t="s">
        <v>34</v>
      </c>
      <c r="AG156" s="1006" t="s">
        <v>34</v>
      </c>
    </row>
    <row r="157" spans="1:33" s="181" customFormat="1" ht="12" outlineLevel="1">
      <c r="A157" s="1213"/>
      <c r="B157" s="182"/>
      <c r="C157" s="183"/>
      <c r="D157" s="155" t="s">
        <v>126</v>
      </c>
      <c r="E157" s="157" t="s">
        <v>86</v>
      </c>
      <c r="F157" s="140" t="s">
        <v>62</v>
      </c>
      <c r="G157" s="857">
        <f>IF(I157+H157&gt;0,AVERAGE(H157:I157),0)</f>
        <v>1625</v>
      </c>
      <c r="H157" s="858"/>
      <c r="I157" s="859">
        <v>1625</v>
      </c>
      <c r="J157" s="857">
        <f>IF(L157+K157&gt;0,AVERAGE(K157:L157),0)</f>
        <v>160</v>
      </c>
      <c r="K157" s="858"/>
      <c r="L157" s="859">
        <v>160</v>
      </c>
      <c r="M157" s="857">
        <f>IF(O157+N157&gt;0,AVERAGE(N157:O157),0)</f>
        <v>160</v>
      </c>
      <c r="N157" s="858"/>
      <c r="O157" s="859">
        <v>160</v>
      </c>
      <c r="P157" s="857">
        <f>IF(R157+Q157&gt;0,AVERAGE(Q157:R157),0)</f>
        <v>0</v>
      </c>
      <c r="Q157" s="858"/>
      <c r="R157" s="859"/>
      <c r="S157" s="857">
        <f>IF(U157+T157&gt;0,AVERAGE(T157:U157),0)</f>
        <v>0</v>
      </c>
      <c r="T157" s="858"/>
      <c r="U157" s="859"/>
      <c r="V157" s="569" t="s">
        <v>34</v>
      </c>
      <c r="W157" s="570" t="s">
        <v>34</v>
      </c>
      <c r="X157" s="570" t="s">
        <v>34</v>
      </c>
      <c r="Y157" s="571" t="s">
        <v>34</v>
      </c>
      <c r="Z157" s="1004" t="s">
        <v>34</v>
      </c>
      <c r="AA157" s="1005" t="s">
        <v>34</v>
      </c>
      <c r="AB157" s="1005" t="s">
        <v>34</v>
      </c>
      <c r="AC157" s="1006" t="s">
        <v>34</v>
      </c>
      <c r="AD157" s="1004" t="s">
        <v>34</v>
      </c>
      <c r="AE157" s="1005" t="s">
        <v>34</v>
      </c>
      <c r="AF157" s="1005" t="s">
        <v>34</v>
      </c>
      <c r="AG157" s="1006" t="s">
        <v>34</v>
      </c>
    </row>
    <row r="158" spans="1:33" s="147" customFormat="1" outlineLevel="1">
      <c r="A158" s="460"/>
      <c r="B158" s="170" t="s">
        <v>138</v>
      </c>
      <c r="C158" s="75">
        <v>2210</v>
      </c>
      <c r="D158" s="180" t="s">
        <v>126</v>
      </c>
      <c r="E158" s="164" t="s">
        <v>139</v>
      </c>
      <c r="F158" s="75" t="s">
        <v>43</v>
      </c>
      <c r="G158" s="650">
        <f>H158+I158</f>
        <v>12</v>
      </c>
      <c r="H158" s="855">
        <f>ROUND(H159*H160/1000,1)</f>
        <v>0</v>
      </c>
      <c r="I158" s="856">
        <f>ROUND(I159*I160/1000,1)</f>
        <v>12</v>
      </c>
      <c r="J158" s="650">
        <f>K158+L158</f>
        <v>0</v>
      </c>
      <c r="K158" s="855">
        <f>ROUND(K159*K160/1000,1)</f>
        <v>0</v>
      </c>
      <c r="L158" s="856">
        <f>ROUND(L159*L160/1000,1)</f>
        <v>0</v>
      </c>
      <c r="M158" s="650">
        <f>N158+O158</f>
        <v>0</v>
      </c>
      <c r="N158" s="855">
        <f>ROUND(N159*N160/1000,1)</f>
        <v>0</v>
      </c>
      <c r="O158" s="856">
        <f>ROUND(O159*O160/1000,1)</f>
        <v>0</v>
      </c>
      <c r="P158" s="650">
        <f>Q158+R158</f>
        <v>0</v>
      </c>
      <c r="Q158" s="855">
        <f>ROUND(Q159*Q160/1000,1)</f>
        <v>0</v>
      </c>
      <c r="R158" s="856">
        <f>ROUND(R159*R160/1000,1)</f>
        <v>0</v>
      </c>
      <c r="S158" s="650">
        <f>T158+U158</f>
        <v>0</v>
      </c>
      <c r="T158" s="855">
        <f>ROUND(T159*T160/1000,1)</f>
        <v>0</v>
      </c>
      <c r="U158" s="856">
        <f>ROUND(U159*U160/1000,1)</f>
        <v>0</v>
      </c>
      <c r="V158" s="575" t="s">
        <v>34</v>
      </c>
      <c r="W158" s="576" t="s">
        <v>34</v>
      </c>
      <c r="X158" s="576" t="s">
        <v>34</v>
      </c>
      <c r="Y158" s="577" t="s">
        <v>34</v>
      </c>
      <c r="Z158" s="983">
        <f t="shared" ref="Z158" si="359">G158-J158</f>
        <v>12</v>
      </c>
      <c r="AA158" s="836">
        <f t="shared" ref="AA158" si="360">G158-M158</f>
        <v>12</v>
      </c>
      <c r="AB158" s="836">
        <f t="shared" ref="AB158" si="361">G158-P158</f>
        <v>12</v>
      </c>
      <c r="AC158" s="984">
        <f t="shared" ref="AC158" si="362">G158-S158</f>
        <v>12</v>
      </c>
      <c r="AD158" s="985">
        <f t="shared" ref="AD158" si="363">IF(G158&gt;0,ROUND((J158/G158),3),0)</f>
        <v>0</v>
      </c>
      <c r="AE158" s="986">
        <f t="shared" ref="AE158" si="364">IF(G158&gt;0,ROUND((M158/G158),3),0)</f>
        <v>0</v>
      </c>
      <c r="AF158" s="986">
        <f t="shared" ref="AF158" si="365">IF(G158&gt;0,ROUND((P158/G158),3),0)</f>
        <v>0</v>
      </c>
      <c r="AG158" s="987">
        <f t="shared" ref="AG158" si="366">IF(G158&gt;0,ROUND((S158/G158),3),0)</f>
        <v>0</v>
      </c>
    </row>
    <row r="159" spans="1:33" s="181" customFormat="1" ht="12" outlineLevel="1">
      <c r="A159" s="1213"/>
      <c r="B159" s="182"/>
      <c r="C159" s="183"/>
      <c r="D159" s="155" t="s">
        <v>126</v>
      </c>
      <c r="E159" s="157" t="s">
        <v>85</v>
      </c>
      <c r="F159" s="140" t="s">
        <v>35</v>
      </c>
      <c r="G159" s="838">
        <f>H159+I159</f>
        <v>12</v>
      </c>
      <c r="H159" s="839"/>
      <c r="I159" s="840">
        <v>12</v>
      </c>
      <c r="J159" s="838">
        <f>K159+L159</f>
        <v>0</v>
      </c>
      <c r="K159" s="839"/>
      <c r="L159" s="840"/>
      <c r="M159" s="838">
        <f>N159+O159</f>
        <v>0</v>
      </c>
      <c r="N159" s="839"/>
      <c r="O159" s="840"/>
      <c r="P159" s="838">
        <f>Q159+R159</f>
        <v>0</v>
      </c>
      <c r="Q159" s="839"/>
      <c r="R159" s="840"/>
      <c r="S159" s="838">
        <f>T159+U159</f>
        <v>0</v>
      </c>
      <c r="T159" s="839"/>
      <c r="U159" s="840"/>
      <c r="V159" s="569" t="s">
        <v>34</v>
      </c>
      <c r="W159" s="570" t="s">
        <v>34</v>
      </c>
      <c r="X159" s="570" t="s">
        <v>34</v>
      </c>
      <c r="Y159" s="571" t="s">
        <v>34</v>
      </c>
      <c r="Z159" s="1004" t="s">
        <v>34</v>
      </c>
      <c r="AA159" s="1005" t="s">
        <v>34</v>
      </c>
      <c r="AB159" s="1005" t="s">
        <v>34</v>
      </c>
      <c r="AC159" s="1006" t="s">
        <v>34</v>
      </c>
      <c r="AD159" s="1004" t="s">
        <v>34</v>
      </c>
      <c r="AE159" s="1005" t="s">
        <v>34</v>
      </c>
      <c r="AF159" s="1005" t="s">
        <v>34</v>
      </c>
      <c r="AG159" s="1006" t="s">
        <v>34</v>
      </c>
    </row>
    <row r="160" spans="1:33" s="181" customFormat="1" ht="12.6" outlineLevel="1" thickBot="1">
      <c r="A160" s="1213"/>
      <c r="B160" s="184"/>
      <c r="C160" s="185"/>
      <c r="D160" s="178" t="s">
        <v>126</v>
      </c>
      <c r="E160" s="158" t="s">
        <v>86</v>
      </c>
      <c r="F160" s="143" t="s">
        <v>62</v>
      </c>
      <c r="G160" s="841">
        <f>IF(I160+H160&gt;0,AVERAGE(H160:I160),0)</f>
        <v>1000</v>
      </c>
      <c r="H160" s="842"/>
      <c r="I160" s="843">
        <v>1000</v>
      </c>
      <c r="J160" s="841">
        <f>IF(L160+K160&gt;0,AVERAGE(K160:L160),0)</f>
        <v>0</v>
      </c>
      <c r="K160" s="842"/>
      <c r="L160" s="843"/>
      <c r="M160" s="841">
        <f>IF(O160+N160&gt;0,AVERAGE(N160:O160),0)</f>
        <v>0</v>
      </c>
      <c r="N160" s="842"/>
      <c r="O160" s="843"/>
      <c r="P160" s="841">
        <f>IF(R160+Q160&gt;0,AVERAGE(Q160:R160),0)</f>
        <v>0</v>
      </c>
      <c r="Q160" s="842"/>
      <c r="R160" s="843"/>
      <c r="S160" s="841">
        <f>IF(U160+T160&gt;0,AVERAGE(T160:U160),0)</f>
        <v>0</v>
      </c>
      <c r="T160" s="842"/>
      <c r="U160" s="843"/>
      <c r="V160" s="572" t="s">
        <v>34</v>
      </c>
      <c r="W160" s="573" t="s">
        <v>34</v>
      </c>
      <c r="X160" s="573" t="s">
        <v>34</v>
      </c>
      <c r="Y160" s="574" t="s">
        <v>34</v>
      </c>
      <c r="Z160" s="1007" t="s">
        <v>34</v>
      </c>
      <c r="AA160" s="1008" t="s">
        <v>34</v>
      </c>
      <c r="AB160" s="1008" t="s">
        <v>34</v>
      </c>
      <c r="AC160" s="1009" t="s">
        <v>34</v>
      </c>
      <c r="AD160" s="1007" t="s">
        <v>34</v>
      </c>
      <c r="AE160" s="1008" t="s">
        <v>34</v>
      </c>
      <c r="AF160" s="1008" t="s">
        <v>34</v>
      </c>
      <c r="AG160" s="1009" t="s">
        <v>34</v>
      </c>
    </row>
    <row r="161" spans="1:33" s="135" customFormat="1" ht="16.8" outlineLevel="1" thickTop="1" thickBot="1">
      <c r="A161" s="131"/>
      <c r="B161" s="159" t="s">
        <v>514</v>
      </c>
      <c r="C161" s="149">
        <v>2210</v>
      </c>
      <c r="D161" s="150" t="s">
        <v>126</v>
      </c>
      <c r="E161" s="179" t="s">
        <v>141</v>
      </c>
      <c r="F161" s="149" t="s">
        <v>43</v>
      </c>
      <c r="G161" s="849">
        <f>G162+G165</f>
        <v>77</v>
      </c>
      <c r="H161" s="850">
        <f t="shared" ref="H161:I161" si="367">H162+H165</f>
        <v>0</v>
      </c>
      <c r="I161" s="851">
        <f t="shared" si="367"/>
        <v>77</v>
      </c>
      <c r="J161" s="849">
        <f>J162+J165</f>
        <v>7.5</v>
      </c>
      <c r="K161" s="850">
        <f t="shared" ref="K161:L161" si="368">K162+K165</f>
        <v>0</v>
      </c>
      <c r="L161" s="851">
        <f t="shared" si="368"/>
        <v>7.5</v>
      </c>
      <c r="M161" s="849">
        <f>M162+M165</f>
        <v>7.5</v>
      </c>
      <c r="N161" s="850">
        <f t="shared" ref="N161:O161" si="369">N162+N165</f>
        <v>0</v>
      </c>
      <c r="O161" s="851">
        <f t="shared" si="369"/>
        <v>7.5</v>
      </c>
      <c r="P161" s="849">
        <f>P162+P165</f>
        <v>0</v>
      </c>
      <c r="Q161" s="850">
        <f t="shared" ref="Q161:R161" si="370">Q162+Q165</f>
        <v>0</v>
      </c>
      <c r="R161" s="851">
        <f t="shared" si="370"/>
        <v>0</v>
      </c>
      <c r="S161" s="849">
        <f>S162+S165</f>
        <v>0</v>
      </c>
      <c r="T161" s="850">
        <f t="shared" ref="T161:U161" si="371">T162+T165</f>
        <v>0</v>
      </c>
      <c r="U161" s="851">
        <f t="shared" si="371"/>
        <v>0</v>
      </c>
      <c r="V161" s="581" t="s">
        <v>34</v>
      </c>
      <c r="W161" s="582" t="s">
        <v>34</v>
      </c>
      <c r="X161" s="582" t="s">
        <v>34</v>
      </c>
      <c r="Y161" s="583" t="s">
        <v>34</v>
      </c>
      <c r="Z161" s="1016">
        <f t="shared" ref="Z161:Z162" si="372">G161-J161</f>
        <v>69.5</v>
      </c>
      <c r="AA161" s="868">
        <f t="shared" ref="AA161:AA162" si="373">G161-M161</f>
        <v>69.5</v>
      </c>
      <c r="AB161" s="868">
        <f t="shared" ref="AB161:AB162" si="374">G161-P161</f>
        <v>77</v>
      </c>
      <c r="AC161" s="1017">
        <f t="shared" ref="AC161:AC162" si="375">G161-S161</f>
        <v>77</v>
      </c>
      <c r="AD161" s="1018">
        <f t="shared" ref="AD161:AD162" si="376">IF(G161&gt;0,ROUND((J161/G161),3),0)</f>
        <v>9.7000000000000003E-2</v>
      </c>
      <c r="AE161" s="1019">
        <f t="shared" ref="AE161:AE162" si="377">IF(G161&gt;0,ROUND((M161/G161),3),0)</f>
        <v>9.7000000000000003E-2</v>
      </c>
      <c r="AF161" s="1019">
        <f t="shared" ref="AF161:AF162" si="378">IF(G161&gt;0,ROUND((P161/G161),3),0)</f>
        <v>0</v>
      </c>
      <c r="AG161" s="1020">
        <f t="shared" ref="AG161:AG162" si="379">IF(G161&gt;0,ROUND((S161/G161),3),0)</f>
        <v>0</v>
      </c>
    </row>
    <row r="162" spans="1:33" s="147" customFormat="1" ht="26.4" outlineLevel="1" thickTop="1">
      <c r="A162" s="460"/>
      <c r="B162" s="170" t="s">
        <v>515</v>
      </c>
      <c r="C162" s="75">
        <v>2210</v>
      </c>
      <c r="D162" s="180" t="s">
        <v>126</v>
      </c>
      <c r="E162" s="186" t="s">
        <v>142</v>
      </c>
      <c r="F162" s="75" t="s">
        <v>43</v>
      </c>
      <c r="G162" s="653">
        <f>H162+I162</f>
        <v>38</v>
      </c>
      <c r="H162" s="836">
        <f>ROUND(H163*H164/1000,1)</f>
        <v>0</v>
      </c>
      <c r="I162" s="837">
        <f>ROUND(I163*I164/1000,1)</f>
        <v>38</v>
      </c>
      <c r="J162" s="653">
        <f>K162+L162</f>
        <v>7.5</v>
      </c>
      <c r="K162" s="836">
        <f>ROUND(K163*K164/1000,1)</f>
        <v>0</v>
      </c>
      <c r="L162" s="837">
        <f>ROUND(L163*L164/1000,1)</f>
        <v>7.5</v>
      </c>
      <c r="M162" s="653">
        <f>N162+O162</f>
        <v>7.5</v>
      </c>
      <c r="N162" s="836">
        <f>ROUND(N163*N164/1000,1)</f>
        <v>0</v>
      </c>
      <c r="O162" s="837">
        <f>ROUND(O163*O164/1000,1)</f>
        <v>7.5</v>
      </c>
      <c r="P162" s="653">
        <f>Q162+R162</f>
        <v>0</v>
      </c>
      <c r="Q162" s="836">
        <f>ROUND(Q163*Q164/1000,1)</f>
        <v>0</v>
      </c>
      <c r="R162" s="837">
        <f>ROUND(R163*R164/1000,1)</f>
        <v>0</v>
      </c>
      <c r="S162" s="653">
        <f>T162+U162</f>
        <v>0</v>
      </c>
      <c r="T162" s="836">
        <f>ROUND(T163*T164/1000,1)</f>
        <v>0</v>
      </c>
      <c r="U162" s="837">
        <f>ROUND(U163*U164/1000,1)</f>
        <v>0</v>
      </c>
      <c r="V162" s="575" t="s">
        <v>34</v>
      </c>
      <c r="W162" s="576" t="s">
        <v>34</v>
      </c>
      <c r="X162" s="576" t="s">
        <v>34</v>
      </c>
      <c r="Y162" s="577" t="s">
        <v>34</v>
      </c>
      <c r="Z162" s="983">
        <f t="shared" si="372"/>
        <v>30.5</v>
      </c>
      <c r="AA162" s="836">
        <f t="shared" si="373"/>
        <v>30.5</v>
      </c>
      <c r="AB162" s="836">
        <f t="shared" si="374"/>
        <v>38</v>
      </c>
      <c r="AC162" s="984">
        <f t="shared" si="375"/>
        <v>38</v>
      </c>
      <c r="AD162" s="985">
        <f t="shared" si="376"/>
        <v>0.19700000000000001</v>
      </c>
      <c r="AE162" s="986">
        <f t="shared" si="377"/>
        <v>0.19700000000000001</v>
      </c>
      <c r="AF162" s="986">
        <f t="shared" si="378"/>
        <v>0</v>
      </c>
      <c r="AG162" s="987">
        <f t="shared" si="379"/>
        <v>0</v>
      </c>
    </row>
    <row r="163" spans="1:33" s="181" customFormat="1" ht="12" outlineLevel="1">
      <c r="A163" s="1213"/>
      <c r="B163" s="182"/>
      <c r="C163" s="183"/>
      <c r="D163" s="155" t="s">
        <v>126</v>
      </c>
      <c r="E163" s="157" t="s">
        <v>85</v>
      </c>
      <c r="F163" s="140" t="s">
        <v>35</v>
      </c>
      <c r="G163" s="838">
        <f>H163+I163</f>
        <v>9</v>
      </c>
      <c r="H163" s="839"/>
      <c r="I163" s="840">
        <v>9</v>
      </c>
      <c r="J163" s="838">
        <f>K163+L163</f>
        <v>2</v>
      </c>
      <c r="K163" s="839"/>
      <c r="L163" s="840">
        <v>2</v>
      </c>
      <c r="M163" s="838">
        <f>N163+O163</f>
        <v>2</v>
      </c>
      <c r="N163" s="839"/>
      <c r="O163" s="840">
        <v>2</v>
      </c>
      <c r="P163" s="838">
        <f>Q163+R163</f>
        <v>0</v>
      </c>
      <c r="Q163" s="839"/>
      <c r="R163" s="840"/>
      <c r="S163" s="838">
        <f>T163+U163</f>
        <v>0</v>
      </c>
      <c r="T163" s="839"/>
      <c r="U163" s="840"/>
      <c r="V163" s="569" t="s">
        <v>34</v>
      </c>
      <c r="W163" s="570" t="s">
        <v>34</v>
      </c>
      <c r="X163" s="570" t="s">
        <v>34</v>
      </c>
      <c r="Y163" s="571" t="s">
        <v>34</v>
      </c>
      <c r="Z163" s="1004" t="s">
        <v>34</v>
      </c>
      <c r="AA163" s="1005" t="s">
        <v>34</v>
      </c>
      <c r="AB163" s="1005" t="s">
        <v>34</v>
      </c>
      <c r="AC163" s="1006" t="s">
        <v>34</v>
      </c>
      <c r="AD163" s="1004" t="s">
        <v>34</v>
      </c>
      <c r="AE163" s="1005" t="s">
        <v>34</v>
      </c>
      <c r="AF163" s="1005" t="s">
        <v>34</v>
      </c>
      <c r="AG163" s="1006" t="s">
        <v>34</v>
      </c>
    </row>
    <row r="164" spans="1:33" s="181" customFormat="1" ht="12" outlineLevel="1">
      <c r="A164" s="1213"/>
      <c r="B164" s="182"/>
      <c r="C164" s="183"/>
      <c r="D164" s="155" t="s">
        <v>126</v>
      </c>
      <c r="E164" s="172" t="s">
        <v>86</v>
      </c>
      <c r="F164" s="140" t="s">
        <v>62</v>
      </c>
      <c r="G164" s="857">
        <f>IF(I164+H164&gt;0,AVERAGE(H164:I164),0)</f>
        <v>4222</v>
      </c>
      <c r="H164" s="858"/>
      <c r="I164" s="859">
        <v>4222</v>
      </c>
      <c r="J164" s="857">
        <f>IF(L164+K164&gt;0,AVERAGE(K164:L164),0)</f>
        <v>3765</v>
      </c>
      <c r="K164" s="858"/>
      <c r="L164" s="859">
        <v>3765</v>
      </c>
      <c r="M164" s="857">
        <f>IF(O164+N164&gt;0,AVERAGE(N164:O164),0)</f>
        <v>3765</v>
      </c>
      <c r="N164" s="858"/>
      <c r="O164" s="859">
        <v>3765</v>
      </c>
      <c r="P164" s="857">
        <f>IF(R164+Q164&gt;0,AVERAGE(Q164:R164),0)</f>
        <v>0</v>
      </c>
      <c r="Q164" s="858"/>
      <c r="R164" s="859"/>
      <c r="S164" s="857">
        <f>IF(U164+T164&gt;0,AVERAGE(T164:U164),0)</f>
        <v>0</v>
      </c>
      <c r="T164" s="858"/>
      <c r="U164" s="859"/>
      <c r="V164" s="569" t="s">
        <v>34</v>
      </c>
      <c r="W164" s="570" t="s">
        <v>34</v>
      </c>
      <c r="X164" s="570" t="s">
        <v>34</v>
      </c>
      <c r="Y164" s="571" t="s">
        <v>34</v>
      </c>
      <c r="Z164" s="1004" t="s">
        <v>34</v>
      </c>
      <c r="AA164" s="1005" t="s">
        <v>34</v>
      </c>
      <c r="AB164" s="1005" t="s">
        <v>34</v>
      </c>
      <c r="AC164" s="1006" t="s">
        <v>34</v>
      </c>
      <c r="AD164" s="1004" t="s">
        <v>34</v>
      </c>
      <c r="AE164" s="1005" t="s">
        <v>34</v>
      </c>
      <c r="AF164" s="1005" t="s">
        <v>34</v>
      </c>
      <c r="AG164" s="1006" t="s">
        <v>34</v>
      </c>
    </row>
    <row r="165" spans="1:33" s="147" customFormat="1" ht="25.2" outlineLevel="1">
      <c r="A165" s="460"/>
      <c r="B165" s="170" t="s">
        <v>516</v>
      </c>
      <c r="C165" s="75">
        <v>2210</v>
      </c>
      <c r="D165" s="180" t="s">
        <v>126</v>
      </c>
      <c r="E165" s="187" t="s">
        <v>143</v>
      </c>
      <c r="F165" s="146" t="s">
        <v>43</v>
      </c>
      <c r="G165" s="653">
        <f>H165+I165</f>
        <v>39</v>
      </c>
      <c r="H165" s="836">
        <f>ROUND(H166*H167/1000,1)</f>
        <v>0</v>
      </c>
      <c r="I165" s="837">
        <f>ROUND(I166*I167/1000,1)</f>
        <v>39</v>
      </c>
      <c r="J165" s="653">
        <f>K165+L165</f>
        <v>0</v>
      </c>
      <c r="K165" s="836">
        <f>ROUND(K166*K167/1000,1)</f>
        <v>0</v>
      </c>
      <c r="L165" s="837">
        <f>ROUND(L166*L167/1000,1)</f>
        <v>0</v>
      </c>
      <c r="M165" s="653">
        <f>N165+O165</f>
        <v>0</v>
      </c>
      <c r="N165" s="836">
        <f>ROUND(N166*N167/1000,1)</f>
        <v>0</v>
      </c>
      <c r="O165" s="837">
        <f>ROUND(O166*O167/1000,1)</f>
        <v>0</v>
      </c>
      <c r="P165" s="653">
        <f>Q165+R165</f>
        <v>0</v>
      </c>
      <c r="Q165" s="836">
        <f>ROUND(Q166*Q167/1000,1)</f>
        <v>0</v>
      </c>
      <c r="R165" s="837">
        <f>ROUND(R166*R167/1000,1)</f>
        <v>0</v>
      </c>
      <c r="S165" s="653">
        <f>T165+U165</f>
        <v>0</v>
      </c>
      <c r="T165" s="836">
        <f>ROUND(T166*T167/1000,1)</f>
        <v>0</v>
      </c>
      <c r="U165" s="837">
        <f>ROUND(U166*U167/1000,1)</f>
        <v>0</v>
      </c>
      <c r="V165" s="575" t="s">
        <v>34</v>
      </c>
      <c r="W165" s="576" t="s">
        <v>34</v>
      </c>
      <c r="X165" s="576" t="s">
        <v>34</v>
      </c>
      <c r="Y165" s="577" t="s">
        <v>34</v>
      </c>
      <c r="Z165" s="983">
        <f t="shared" ref="Z165" si="380">G165-J165</f>
        <v>39</v>
      </c>
      <c r="AA165" s="836">
        <f t="shared" ref="AA165" si="381">G165-M165</f>
        <v>39</v>
      </c>
      <c r="AB165" s="836">
        <f t="shared" ref="AB165" si="382">G165-P165</f>
        <v>39</v>
      </c>
      <c r="AC165" s="984">
        <f t="shared" ref="AC165" si="383">G165-S165</f>
        <v>39</v>
      </c>
      <c r="AD165" s="985">
        <f t="shared" ref="AD165" si="384">IF(G165&gt;0,ROUND((J165/G165),3),0)</f>
        <v>0</v>
      </c>
      <c r="AE165" s="986">
        <f t="shared" ref="AE165" si="385">IF(G165&gt;0,ROUND((M165/G165),3),0)</f>
        <v>0</v>
      </c>
      <c r="AF165" s="986">
        <f t="shared" ref="AF165" si="386">IF(G165&gt;0,ROUND((P165/G165),3),0)</f>
        <v>0</v>
      </c>
      <c r="AG165" s="987">
        <f t="shared" ref="AG165" si="387">IF(G165&gt;0,ROUND((S165/G165),3),0)</f>
        <v>0</v>
      </c>
    </row>
    <row r="166" spans="1:33" s="181" customFormat="1" ht="12" outlineLevel="1">
      <c r="A166" s="1213"/>
      <c r="B166" s="182"/>
      <c r="C166" s="183"/>
      <c r="D166" s="155" t="s">
        <v>126</v>
      </c>
      <c r="E166" s="157" t="s">
        <v>85</v>
      </c>
      <c r="F166" s="140" t="s">
        <v>35</v>
      </c>
      <c r="G166" s="838">
        <f>H166+I166</f>
        <v>20</v>
      </c>
      <c r="H166" s="839"/>
      <c r="I166" s="840">
        <v>20</v>
      </c>
      <c r="J166" s="838">
        <f>K166+L166</f>
        <v>0</v>
      </c>
      <c r="K166" s="839"/>
      <c r="L166" s="840"/>
      <c r="M166" s="838">
        <f>N166+O166</f>
        <v>0</v>
      </c>
      <c r="N166" s="839"/>
      <c r="O166" s="840"/>
      <c r="P166" s="838">
        <f>Q166+R166</f>
        <v>0</v>
      </c>
      <c r="Q166" s="839"/>
      <c r="R166" s="840"/>
      <c r="S166" s="838">
        <f>T166+U166</f>
        <v>0</v>
      </c>
      <c r="T166" s="839"/>
      <c r="U166" s="840"/>
      <c r="V166" s="569" t="s">
        <v>34</v>
      </c>
      <c r="W166" s="570" t="s">
        <v>34</v>
      </c>
      <c r="X166" s="570" t="s">
        <v>34</v>
      </c>
      <c r="Y166" s="571" t="s">
        <v>34</v>
      </c>
      <c r="Z166" s="1004" t="s">
        <v>34</v>
      </c>
      <c r="AA166" s="1005" t="s">
        <v>34</v>
      </c>
      <c r="AB166" s="1005" t="s">
        <v>34</v>
      </c>
      <c r="AC166" s="1006" t="s">
        <v>34</v>
      </c>
      <c r="AD166" s="1004" t="s">
        <v>34</v>
      </c>
      <c r="AE166" s="1005" t="s">
        <v>34</v>
      </c>
      <c r="AF166" s="1005" t="s">
        <v>34</v>
      </c>
      <c r="AG166" s="1006" t="s">
        <v>34</v>
      </c>
    </row>
    <row r="167" spans="1:33" s="181" customFormat="1" ht="12.6" outlineLevel="1" thickBot="1">
      <c r="A167" s="1213"/>
      <c r="B167" s="184"/>
      <c r="C167" s="185"/>
      <c r="D167" s="178" t="s">
        <v>126</v>
      </c>
      <c r="E167" s="158" t="s">
        <v>86</v>
      </c>
      <c r="F167" s="143" t="s">
        <v>62</v>
      </c>
      <c r="G167" s="841">
        <f>IF(I167+H167&gt;0,AVERAGE(H167:I167),0)</f>
        <v>1950</v>
      </c>
      <c r="H167" s="842"/>
      <c r="I167" s="843">
        <v>1950</v>
      </c>
      <c r="J167" s="841">
        <f>IF(L167+K167&gt;0,AVERAGE(K167:L167),0)</f>
        <v>0</v>
      </c>
      <c r="K167" s="842"/>
      <c r="L167" s="843"/>
      <c r="M167" s="841">
        <f>IF(O167+N167&gt;0,AVERAGE(N167:O167),0)</f>
        <v>0</v>
      </c>
      <c r="N167" s="842"/>
      <c r="O167" s="843"/>
      <c r="P167" s="841">
        <f>IF(R167+Q167&gt;0,AVERAGE(Q167:R167),0)</f>
        <v>0</v>
      </c>
      <c r="Q167" s="842"/>
      <c r="R167" s="843"/>
      <c r="S167" s="841">
        <f>IF(U167+T167&gt;0,AVERAGE(T167:U167),0)</f>
        <v>0</v>
      </c>
      <c r="T167" s="842"/>
      <c r="U167" s="843"/>
      <c r="V167" s="572" t="s">
        <v>34</v>
      </c>
      <c r="W167" s="573" t="s">
        <v>34</v>
      </c>
      <c r="X167" s="573" t="s">
        <v>34</v>
      </c>
      <c r="Y167" s="574" t="s">
        <v>34</v>
      </c>
      <c r="Z167" s="1007" t="s">
        <v>34</v>
      </c>
      <c r="AA167" s="1008" t="s">
        <v>34</v>
      </c>
      <c r="AB167" s="1008" t="s">
        <v>34</v>
      </c>
      <c r="AC167" s="1009" t="s">
        <v>34</v>
      </c>
      <c r="AD167" s="1007" t="s">
        <v>34</v>
      </c>
      <c r="AE167" s="1008" t="s">
        <v>34</v>
      </c>
      <c r="AF167" s="1008" t="s">
        <v>34</v>
      </c>
      <c r="AG167" s="1009" t="s">
        <v>34</v>
      </c>
    </row>
    <row r="168" spans="1:33" s="20" customFormat="1" ht="16.8" outlineLevel="1" thickTop="1" thickBot="1">
      <c r="A168" s="131"/>
      <c r="B168" s="188" t="s">
        <v>517</v>
      </c>
      <c r="C168" s="189">
        <v>2210</v>
      </c>
      <c r="D168" s="190" t="s">
        <v>144</v>
      </c>
      <c r="E168" s="151" t="s">
        <v>145</v>
      </c>
      <c r="F168" s="189" t="s">
        <v>43</v>
      </c>
      <c r="G168" s="737">
        <f>H168+I168</f>
        <v>40</v>
      </c>
      <c r="H168" s="844"/>
      <c r="I168" s="845">
        <v>40</v>
      </c>
      <c r="J168" s="737">
        <f>K168+L168</f>
        <v>0</v>
      </c>
      <c r="K168" s="844"/>
      <c r="L168" s="845"/>
      <c r="M168" s="737">
        <f>N168+O168</f>
        <v>0</v>
      </c>
      <c r="N168" s="844"/>
      <c r="O168" s="845"/>
      <c r="P168" s="737">
        <f>Q168+R168</f>
        <v>0</v>
      </c>
      <c r="Q168" s="844"/>
      <c r="R168" s="845"/>
      <c r="S168" s="737">
        <f>T168+U168</f>
        <v>0</v>
      </c>
      <c r="T168" s="844"/>
      <c r="U168" s="845"/>
      <c r="V168" s="581" t="s">
        <v>34</v>
      </c>
      <c r="W168" s="582" t="s">
        <v>34</v>
      </c>
      <c r="X168" s="582" t="s">
        <v>34</v>
      </c>
      <c r="Y168" s="583" t="s">
        <v>34</v>
      </c>
      <c r="Z168" s="1016">
        <f t="shared" ref="Z168:Z170" si="388">G168-J168</f>
        <v>40</v>
      </c>
      <c r="AA168" s="868">
        <f t="shared" ref="AA168:AA170" si="389">G168-M168</f>
        <v>40</v>
      </c>
      <c r="AB168" s="868">
        <f t="shared" ref="AB168:AB170" si="390">G168-P168</f>
        <v>40</v>
      </c>
      <c r="AC168" s="1017">
        <f t="shared" ref="AC168:AC170" si="391">G168-S168</f>
        <v>40</v>
      </c>
      <c r="AD168" s="1018">
        <f t="shared" ref="AD168:AD170" si="392">IF(G168&gt;0,ROUND((J168/G168),3),0)</f>
        <v>0</v>
      </c>
      <c r="AE168" s="1019">
        <f t="shared" ref="AE168:AE170" si="393">IF(G168&gt;0,ROUND((M168/G168),3),0)</f>
        <v>0</v>
      </c>
      <c r="AF168" s="1019">
        <f t="shared" ref="AF168:AF170" si="394">IF(G168&gt;0,ROUND((P168/G168),3),0)</f>
        <v>0</v>
      </c>
      <c r="AG168" s="1020">
        <f t="shared" ref="AG168:AG170" si="395">IF(G168&gt;0,ROUND((S168/G168),3),0)</f>
        <v>0</v>
      </c>
    </row>
    <row r="169" spans="1:33" s="147" customFormat="1" ht="16.8" outlineLevel="1" thickTop="1" thickBot="1">
      <c r="A169" s="131"/>
      <c r="B169" s="148" t="s">
        <v>152</v>
      </c>
      <c r="C169" s="152">
        <v>2210</v>
      </c>
      <c r="D169" s="191" t="s">
        <v>146</v>
      </c>
      <c r="E169" s="151" t="s">
        <v>147</v>
      </c>
      <c r="F169" s="152" t="s">
        <v>43</v>
      </c>
      <c r="G169" s="849">
        <f>ROUND(G170+G173+G176+G179+G182,1)</f>
        <v>0</v>
      </c>
      <c r="H169" s="850">
        <f t="shared" ref="H169:U169" si="396">ROUND(H170+H173+H176+H179+H182,1)</f>
        <v>0</v>
      </c>
      <c r="I169" s="851">
        <f t="shared" si="396"/>
        <v>0</v>
      </c>
      <c r="J169" s="849">
        <f t="shared" si="396"/>
        <v>0</v>
      </c>
      <c r="K169" s="850">
        <f t="shared" si="396"/>
        <v>0</v>
      </c>
      <c r="L169" s="851">
        <f t="shared" si="396"/>
        <v>0</v>
      </c>
      <c r="M169" s="849">
        <f t="shared" si="396"/>
        <v>0</v>
      </c>
      <c r="N169" s="850">
        <f t="shared" si="396"/>
        <v>0</v>
      </c>
      <c r="O169" s="851">
        <f t="shared" si="396"/>
        <v>0</v>
      </c>
      <c r="P169" s="849">
        <f t="shared" si="396"/>
        <v>0</v>
      </c>
      <c r="Q169" s="850">
        <f t="shared" si="396"/>
        <v>0</v>
      </c>
      <c r="R169" s="851">
        <f t="shared" si="396"/>
        <v>0</v>
      </c>
      <c r="S169" s="849">
        <f t="shared" si="396"/>
        <v>0</v>
      </c>
      <c r="T169" s="850">
        <f t="shared" si="396"/>
        <v>0</v>
      </c>
      <c r="U169" s="851">
        <f t="shared" si="396"/>
        <v>0</v>
      </c>
      <c r="V169" s="578" t="s">
        <v>34</v>
      </c>
      <c r="W169" s="579" t="s">
        <v>34</v>
      </c>
      <c r="X169" s="579" t="s">
        <v>34</v>
      </c>
      <c r="Y169" s="580" t="s">
        <v>34</v>
      </c>
      <c r="Z169" s="1010">
        <f t="shared" si="388"/>
        <v>0</v>
      </c>
      <c r="AA169" s="1011">
        <f t="shared" si="389"/>
        <v>0</v>
      </c>
      <c r="AB169" s="1011">
        <f t="shared" si="390"/>
        <v>0</v>
      </c>
      <c r="AC169" s="1012">
        <f t="shared" si="391"/>
        <v>0</v>
      </c>
      <c r="AD169" s="1013">
        <f t="shared" si="392"/>
        <v>0</v>
      </c>
      <c r="AE169" s="1014">
        <f t="shared" si="393"/>
        <v>0</v>
      </c>
      <c r="AF169" s="1014">
        <f t="shared" si="394"/>
        <v>0</v>
      </c>
      <c r="AG169" s="1015">
        <f t="shared" si="395"/>
        <v>0</v>
      </c>
    </row>
    <row r="170" spans="1:33" s="147" customFormat="1" ht="14.4" outlineLevel="1" thickTop="1">
      <c r="A170" s="460"/>
      <c r="B170" s="170" t="s">
        <v>518</v>
      </c>
      <c r="C170" s="75">
        <v>2210</v>
      </c>
      <c r="D170" s="180" t="s">
        <v>146</v>
      </c>
      <c r="E170" s="164" t="s">
        <v>148</v>
      </c>
      <c r="F170" s="75" t="s">
        <v>43</v>
      </c>
      <c r="G170" s="653">
        <f>H170+I170</f>
        <v>0</v>
      </c>
      <c r="H170" s="836">
        <f>ROUND(H171*H172/1000,1)</f>
        <v>0</v>
      </c>
      <c r="I170" s="837">
        <f>ROUND(I171*I172/1000,1)</f>
        <v>0</v>
      </c>
      <c r="J170" s="653">
        <f>K170+L170</f>
        <v>0</v>
      </c>
      <c r="K170" s="836">
        <f>ROUND(K171*K172/1000,1)</f>
        <v>0</v>
      </c>
      <c r="L170" s="837">
        <f>ROUND(L171*L172/1000,1)</f>
        <v>0</v>
      </c>
      <c r="M170" s="653">
        <f>N170+O170</f>
        <v>0</v>
      </c>
      <c r="N170" s="836">
        <f>ROUND(N171*N172/1000,1)</f>
        <v>0</v>
      </c>
      <c r="O170" s="837">
        <f>ROUND(O171*O172/1000,1)</f>
        <v>0</v>
      </c>
      <c r="P170" s="653">
        <f>Q170+R170</f>
        <v>0</v>
      </c>
      <c r="Q170" s="836">
        <f>ROUND(Q171*Q172/1000,1)</f>
        <v>0</v>
      </c>
      <c r="R170" s="837">
        <f>ROUND(R171*R172/1000,1)</f>
        <v>0</v>
      </c>
      <c r="S170" s="653">
        <f>T170+U170</f>
        <v>0</v>
      </c>
      <c r="T170" s="836">
        <f>ROUND(T171*T172/1000,1)</f>
        <v>0</v>
      </c>
      <c r="U170" s="837">
        <f>ROUND(U171*U172/1000,1)</f>
        <v>0</v>
      </c>
      <c r="V170" s="575" t="s">
        <v>34</v>
      </c>
      <c r="W170" s="576" t="s">
        <v>34</v>
      </c>
      <c r="X170" s="576" t="s">
        <v>34</v>
      </c>
      <c r="Y170" s="577" t="s">
        <v>34</v>
      </c>
      <c r="Z170" s="983">
        <f t="shared" si="388"/>
        <v>0</v>
      </c>
      <c r="AA170" s="836">
        <f t="shared" si="389"/>
        <v>0</v>
      </c>
      <c r="AB170" s="836">
        <f t="shared" si="390"/>
        <v>0</v>
      </c>
      <c r="AC170" s="984">
        <f t="shared" si="391"/>
        <v>0</v>
      </c>
      <c r="AD170" s="985">
        <f t="shared" si="392"/>
        <v>0</v>
      </c>
      <c r="AE170" s="986">
        <f t="shared" si="393"/>
        <v>0</v>
      </c>
      <c r="AF170" s="986">
        <f t="shared" si="394"/>
        <v>0</v>
      </c>
      <c r="AG170" s="987">
        <f t="shared" si="395"/>
        <v>0</v>
      </c>
    </row>
    <row r="171" spans="1:33" s="165" customFormat="1" ht="12" outlineLevel="1">
      <c r="A171" s="1213"/>
      <c r="B171" s="166"/>
      <c r="C171" s="192"/>
      <c r="D171" s="155" t="s">
        <v>146</v>
      </c>
      <c r="E171" s="157" t="s">
        <v>85</v>
      </c>
      <c r="F171" s="140" t="s">
        <v>35</v>
      </c>
      <c r="G171" s="838">
        <f>H171+I171</f>
        <v>0</v>
      </c>
      <c r="H171" s="839"/>
      <c r="I171" s="840"/>
      <c r="J171" s="838">
        <f>K171+L171</f>
        <v>0</v>
      </c>
      <c r="K171" s="839"/>
      <c r="L171" s="840"/>
      <c r="M171" s="838">
        <f>N171+O171</f>
        <v>0</v>
      </c>
      <c r="N171" s="839"/>
      <c r="O171" s="840"/>
      <c r="P171" s="838">
        <f>Q171+R171</f>
        <v>0</v>
      </c>
      <c r="Q171" s="839"/>
      <c r="R171" s="840"/>
      <c r="S171" s="838">
        <f>T171+U171</f>
        <v>0</v>
      </c>
      <c r="T171" s="839"/>
      <c r="U171" s="840"/>
      <c r="V171" s="569" t="s">
        <v>34</v>
      </c>
      <c r="W171" s="570" t="s">
        <v>34</v>
      </c>
      <c r="X171" s="570" t="s">
        <v>34</v>
      </c>
      <c r="Y171" s="571" t="s">
        <v>34</v>
      </c>
      <c r="Z171" s="1004" t="s">
        <v>34</v>
      </c>
      <c r="AA171" s="1005" t="s">
        <v>34</v>
      </c>
      <c r="AB171" s="1005" t="s">
        <v>34</v>
      </c>
      <c r="AC171" s="1006" t="s">
        <v>34</v>
      </c>
      <c r="AD171" s="1004" t="s">
        <v>34</v>
      </c>
      <c r="AE171" s="1005" t="s">
        <v>34</v>
      </c>
      <c r="AF171" s="1005" t="s">
        <v>34</v>
      </c>
      <c r="AG171" s="1006" t="s">
        <v>34</v>
      </c>
    </row>
    <row r="172" spans="1:33" s="165" customFormat="1" ht="12" outlineLevel="1">
      <c r="A172" s="1213"/>
      <c r="B172" s="166"/>
      <c r="C172" s="192"/>
      <c r="D172" s="155" t="s">
        <v>146</v>
      </c>
      <c r="E172" s="157" t="s">
        <v>86</v>
      </c>
      <c r="F172" s="140" t="s">
        <v>62</v>
      </c>
      <c r="G172" s="852">
        <f>IF(I172+H172&gt;0,AVERAGE(H172:I172),0)</f>
        <v>0</v>
      </c>
      <c r="H172" s="853"/>
      <c r="I172" s="854"/>
      <c r="J172" s="852">
        <f>IF(L172+K172&gt;0,AVERAGE(K172:L172),0)</f>
        <v>0</v>
      </c>
      <c r="K172" s="853"/>
      <c r="L172" s="854"/>
      <c r="M172" s="852">
        <f>IF(O172+N172&gt;0,AVERAGE(N172:O172),0)</f>
        <v>0</v>
      </c>
      <c r="N172" s="853"/>
      <c r="O172" s="854"/>
      <c r="P172" s="852">
        <f>IF(R172+Q172&gt;0,AVERAGE(Q172:R172),0)</f>
        <v>0</v>
      </c>
      <c r="Q172" s="853"/>
      <c r="R172" s="854"/>
      <c r="S172" s="852">
        <f>IF(U172+T172&gt;0,AVERAGE(T172:U172),0)</f>
        <v>0</v>
      </c>
      <c r="T172" s="853"/>
      <c r="U172" s="854"/>
      <c r="V172" s="584" t="s">
        <v>34</v>
      </c>
      <c r="W172" s="585" t="s">
        <v>34</v>
      </c>
      <c r="X172" s="585" t="s">
        <v>34</v>
      </c>
      <c r="Y172" s="586" t="s">
        <v>34</v>
      </c>
      <c r="Z172" s="1021" t="s">
        <v>34</v>
      </c>
      <c r="AA172" s="1022" t="s">
        <v>34</v>
      </c>
      <c r="AB172" s="1022" t="s">
        <v>34</v>
      </c>
      <c r="AC172" s="1023" t="s">
        <v>34</v>
      </c>
      <c r="AD172" s="1021" t="s">
        <v>34</v>
      </c>
      <c r="AE172" s="1022" t="s">
        <v>34</v>
      </c>
      <c r="AF172" s="1022" t="s">
        <v>34</v>
      </c>
      <c r="AG172" s="1023" t="s">
        <v>34</v>
      </c>
    </row>
    <row r="173" spans="1:33" s="147" customFormat="1" outlineLevel="1">
      <c r="A173" s="460"/>
      <c r="B173" s="170" t="s">
        <v>519</v>
      </c>
      <c r="C173" s="75">
        <v>2210</v>
      </c>
      <c r="D173" s="180" t="s">
        <v>146</v>
      </c>
      <c r="E173" s="164" t="s">
        <v>149</v>
      </c>
      <c r="F173" s="75" t="s">
        <v>43</v>
      </c>
      <c r="G173" s="650">
        <f>H173+I173</f>
        <v>0</v>
      </c>
      <c r="H173" s="855">
        <f>ROUND(H174*H175/1000,1)</f>
        <v>0</v>
      </c>
      <c r="I173" s="856">
        <f>ROUND(I174*I175/1000,1)</f>
        <v>0</v>
      </c>
      <c r="J173" s="650">
        <f>K173+L173</f>
        <v>0</v>
      </c>
      <c r="K173" s="855">
        <f>ROUND(K174*K175/1000,1)</f>
        <v>0</v>
      </c>
      <c r="L173" s="856">
        <f>ROUND(L174*L175/1000,1)</f>
        <v>0</v>
      </c>
      <c r="M173" s="650">
        <f>N173+O173</f>
        <v>0</v>
      </c>
      <c r="N173" s="855">
        <f>ROUND(N174*N175/1000,1)</f>
        <v>0</v>
      </c>
      <c r="O173" s="856">
        <f>ROUND(O174*O175/1000,1)</f>
        <v>0</v>
      </c>
      <c r="P173" s="650">
        <f>Q173+R173</f>
        <v>0</v>
      </c>
      <c r="Q173" s="855">
        <f>ROUND(Q174*Q175/1000,1)</f>
        <v>0</v>
      </c>
      <c r="R173" s="856">
        <f>ROUND(R174*R175/1000,1)</f>
        <v>0</v>
      </c>
      <c r="S173" s="650">
        <f>T173+U173</f>
        <v>0</v>
      </c>
      <c r="T173" s="855">
        <f>ROUND(T174*T175/1000,1)</f>
        <v>0</v>
      </c>
      <c r="U173" s="856">
        <f>ROUND(U174*U175/1000,1)</f>
        <v>0</v>
      </c>
      <c r="V173" s="587" t="s">
        <v>34</v>
      </c>
      <c r="W173" s="588" t="s">
        <v>34</v>
      </c>
      <c r="X173" s="588" t="s">
        <v>34</v>
      </c>
      <c r="Y173" s="589" t="s">
        <v>34</v>
      </c>
      <c r="Z173" s="988">
        <f t="shared" ref="Z173" si="397">G173-J173</f>
        <v>0</v>
      </c>
      <c r="AA173" s="855">
        <f t="shared" ref="AA173" si="398">G173-M173</f>
        <v>0</v>
      </c>
      <c r="AB173" s="855">
        <f t="shared" ref="AB173" si="399">G173-P173</f>
        <v>0</v>
      </c>
      <c r="AC173" s="1024">
        <f t="shared" ref="AC173" si="400">G173-S173</f>
        <v>0</v>
      </c>
      <c r="AD173" s="1025">
        <f t="shared" ref="AD173" si="401">IF(G173&gt;0,ROUND((J173/G173),3),0)</f>
        <v>0</v>
      </c>
      <c r="AE173" s="1026">
        <f t="shared" ref="AE173" si="402">IF(G173&gt;0,ROUND((M173/G173),3),0)</f>
        <v>0</v>
      </c>
      <c r="AF173" s="1026">
        <f t="shared" ref="AF173" si="403">IF(G173&gt;0,ROUND((P173/G173),3),0)</f>
        <v>0</v>
      </c>
      <c r="AG173" s="1027">
        <f t="shared" ref="AG173" si="404">IF(G173&gt;0,ROUND((S173/G173),3),0)</f>
        <v>0</v>
      </c>
    </row>
    <row r="174" spans="1:33" s="165" customFormat="1" ht="12" outlineLevel="1">
      <c r="A174" s="1213"/>
      <c r="B174" s="166"/>
      <c r="C174" s="192"/>
      <c r="D174" s="155" t="s">
        <v>146</v>
      </c>
      <c r="E174" s="157" t="s">
        <v>85</v>
      </c>
      <c r="F174" s="140" t="s">
        <v>35</v>
      </c>
      <c r="G174" s="838">
        <f>H174+I174</f>
        <v>0</v>
      </c>
      <c r="H174" s="839"/>
      <c r="I174" s="840"/>
      <c r="J174" s="838">
        <f>K174+L174</f>
        <v>0</v>
      </c>
      <c r="K174" s="839"/>
      <c r="L174" s="840"/>
      <c r="M174" s="838">
        <f>N174+O174</f>
        <v>0</v>
      </c>
      <c r="N174" s="839"/>
      <c r="O174" s="840"/>
      <c r="P174" s="838">
        <f>Q174+R174</f>
        <v>0</v>
      </c>
      <c r="Q174" s="839"/>
      <c r="R174" s="840"/>
      <c r="S174" s="838">
        <f>T174+U174</f>
        <v>0</v>
      </c>
      <c r="T174" s="839"/>
      <c r="U174" s="840"/>
      <c r="V174" s="569" t="s">
        <v>34</v>
      </c>
      <c r="W174" s="570" t="s">
        <v>34</v>
      </c>
      <c r="X174" s="570" t="s">
        <v>34</v>
      </c>
      <c r="Y174" s="571" t="s">
        <v>34</v>
      </c>
      <c r="Z174" s="1004" t="s">
        <v>34</v>
      </c>
      <c r="AA174" s="1005" t="s">
        <v>34</v>
      </c>
      <c r="AB174" s="1005" t="s">
        <v>34</v>
      </c>
      <c r="AC174" s="1006" t="s">
        <v>34</v>
      </c>
      <c r="AD174" s="1004" t="s">
        <v>34</v>
      </c>
      <c r="AE174" s="1005" t="s">
        <v>34</v>
      </c>
      <c r="AF174" s="1005" t="s">
        <v>34</v>
      </c>
      <c r="AG174" s="1006" t="s">
        <v>34</v>
      </c>
    </row>
    <row r="175" spans="1:33" s="165" customFormat="1" ht="12" outlineLevel="1">
      <c r="A175" s="1213"/>
      <c r="B175" s="166"/>
      <c r="C175" s="192"/>
      <c r="D175" s="155" t="s">
        <v>146</v>
      </c>
      <c r="E175" s="157" t="s">
        <v>86</v>
      </c>
      <c r="F175" s="140" t="s">
        <v>62</v>
      </c>
      <c r="G175" s="857">
        <f>IF(I175+H175&gt;0,AVERAGE(H175:I175),0)</f>
        <v>0</v>
      </c>
      <c r="H175" s="858"/>
      <c r="I175" s="859"/>
      <c r="J175" s="857">
        <f>IF(L175+K175&gt;0,AVERAGE(K175:L175),0)</f>
        <v>0</v>
      </c>
      <c r="K175" s="858"/>
      <c r="L175" s="859"/>
      <c r="M175" s="857">
        <f>IF(O175+N175&gt;0,AVERAGE(N175:O175),0)</f>
        <v>0</v>
      </c>
      <c r="N175" s="858"/>
      <c r="O175" s="859"/>
      <c r="P175" s="857">
        <f>IF(R175+Q175&gt;0,AVERAGE(Q175:R175),0)</f>
        <v>0</v>
      </c>
      <c r="Q175" s="858"/>
      <c r="R175" s="859"/>
      <c r="S175" s="857">
        <f>IF(U175+T175&gt;0,AVERAGE(T175:U175),0)</f>
        <v>0</v>
      </c>
      <c r="T175" s="858"/>
      <c r="U175" s="859"/>
      <c r="V175" s="569" t="s">
        <v>34</v>
      </c>
      <c r="W175" s="570" t="s">
        <v>34</v>
      </c>
      <c r="X175" s="570" t="s">
        <v>34</v>
      </c>
      <c r="Y175" s="571" t="s">
        <v>34</v>
      </c>
      <c r="Z175" s="1004" t="s">
        <v>34</v>
      </c>
      <c r="AA175" s="1005" t="s">
        <v>34</v>
      </c>
      <c r="AB175" s="1005" t="s">
        <v>34</v>
      </c>
      <c r="AC175" s="1006" t="s">
        <v>34</v>
      </c>
      <c r="AD175" s="1004" t="s">
        <v>34</v>
      </c>
      <c r="AE175" s="1005" t="s">
        <v>34</v>
      </c>
      <c r="AF175" s="1005" t="s">
        <v>34</v>
      </c>
      <c r="AG175" s="1006" t="s">
        <v>34</v>
      </c>
    </row>
    <row r="176" spans="1:33" s="147" customFormat="1" outlineLevel="1">
      <c r="A176" s="460"/>
      <c r="B176" s="170" t="s">
        <v>520</v>
      </c>
      <c r="C176" s="75">
        <v>2210</v>
      </c>
      <c r="D176" s="180" t="s">
        <v>146</v>
      </c>
      <c r="E176" s="164" t="s">
        <v>150</v>
      </c>
      <c r="F176" s="75" t="s">
        <v>43</v>
      </c>
      <c r="G176" s="650">
        <f>H176+I176</f>
        <v>0</v>
      </c>
      <c r="H176" s="855">
        <f>ROUND(H177*H178/1000,1)</f>
        <v>0</v>
      </c>
      <c r="I176" s="856">
        <f>ROUND(I177*I178/1000,1)</f>
        <v>0</v>
      </c>
      <c r="J176" s="650">
        <f>K176+L176</f>
        <v>0</v>
      </c>
      <c r="K176" s="855">
        <f>ROUND(K177*K178/1000,1)</f>
        <v>0</v>
      </c>
      <c r="L176" s="856">
        <f>ROUND(L177*L178/1000,1)</f>
        <v>0</v>
      </c>
      <c r="M176" s="650">
        <f>N176+O176</f>
        <v>0</v>
      </c>
      <c r="N176" s="855">
        <f>ROUND(N177*N178/1000,1)</f>
        <v>0</v>
      </c>
      <c r="O176" s="856">
        <f>ROUND(O177*O178/1000,1)</f>
        <v>0</v>
      </c>
      <c r="P176" s="650">
        <f>Q176+R176</f>
        <v>0</v>
      </c>
      <c r="Q176" s="855">
        <f>ROUND(Q177*Q178/1000,1)</f>
        <v>0</v>
      </c>
      <c r="R176" s="856">
        <f>ROUND(R177*R178/1000,1)</f>
        <v>0</v>
      </c>
      <c r="S176" s="650">
        <f>T176+U176</f>
        <v>0</v>
      </c>
      <c r="T176" s="855">
        <f>ROUND(T177*T178/1000,1)</f>
        <v>0</v>
      </c>
      <c r="U176" s="856">
        <f>ROUND(U177*U178/1000,1)</f>
        <v>0</v>
      </c>
      <c r="V176" s="575" t="s">
        <v>34</v>
      </c>
      <c r="W176" s="576" t="s">
        <v>34</v>
      </c>
      <c r="X176" s="576" t="s">
        <v>34</v>
      </c>
      <c r="Y176" s="577" t="s">
        <v>34</v>
      </c>
      <c r="Z176" s="983">
        <f t="shared" ref="Z176" si="405">G176-J176</f>
        <v>0</v>
      </c>
      <c r="AA176" s="836">
        <f t="shared" ref="AA176" si="406">G176-M176</f>
        <v>0</v>
      </c>
      <c r="AB176" s="836">
        <f t="shared" ref="AB176" si="407">G176-P176</f>
        <v>0</v>
      </c>
      <c r="AC176" s="984">
        <f t="shared" ref="AC176" si="408">G176-S176</f>
        <v>0</v>
      </c>
      <c r="AD176" s="985">
        <f t="shared" ref="AD176" si="409">IF(G176&gt;0,ROUND((J176/G176),3),0)</f>
        <v>0</v>
      </c>
      <c r="AE176" s="986">
        <f t="shared" ref="AE176" si="410">IF(G176&gt;0,ROUND((M176/G176),3),0)</f>
        <v>0</v>
      </c>
      <c r="AF176" s="986">
        <f t="shared" ref="AF176" si="411">IF(G176&gt;0,ROUND((P176/G176),3),0)</f>
        <v>0</v>
      </c>
      <c r="AG176" s="987">
        <f t="shared" ref="AG176" si="412">IF(G176&gt;0,ROUND((S176/G176),3),0)</f>
        <v>0</v>
      </c>
    </row>
    <row r="177" spans="1:34" s="165" customFormat="1" ht="12" outlineLevel="1">
      <c r="A177" s="1213"/>
      <c r="B177" s="166"/>
      <c r="C177" s="192"/>
      <c r="D177" s="155" t="s">
        <v>146</v>
      </c>
      <c r="E177" s="157" t="s">
        <v>85</v>
      </c>
      <c r="F177" s="140" t="s">
        <v>35</v>
      </c>
      <c r="G177" s="838">
        <f>H177+I177</f>
        <v>0</v>
      </c>
      <c r="H177" s="839"/>
      <c r="I177" s="840"/>
      <c r="J177" s="838">
        <f>K177+L177</f>
        <v>0</v>
      </c>
      <c r="K177" s="839"/>
      <c r="L177" s="840"/>
      <c r="M177" s="838">
        <f>N177+O177</f>
        <v>0</v>
      </c>
      <c r="N177" s="839"/>
      <c r="O177" s="840"/>
      <c r="P177" s="838">
        <f>Q177+R177</f>
        <v>0</v>
      </c>
      <c r="Q177" s="839"/>
      <c r="R177" s="840"/>
      <c r="S177" s="838">
        <f>T177+U177</f>
        <v>0</v>
      </c>
      <c r="T177" s="839"/>
      <c r="U177" s="840"/>
      <c r="V177" s="569" t="s">
        <v>34</v>
      </c>
      <c r="W177" s="570" t="s">
        <v>34</v>
      </c>
      <c r="X177" s="570" t="s">
        <v>34</v>
      </c>
      <c r="Y177" s="571" t="s">
        <v>34</v>
      </c>
      <c r="Z177" s="1004" t="s">
        <v>34</v>
      </c>
      <c r="AA177" s="1005" t="s">
        <v>34</v>
      </c>
      <c r="AB177" s="1005" t="s">
        <v>34</v>
      </c>
      <c r="AC177" s="1006" t="s">
        <v>34</v>
      </c>
      <c r="AD177" s="1004" t="s">
        <v>34</v>
      </c>
      <c r="AE177" s="1005" t="s">
        <v>34</v>
      </c>
      <c r="AF177" s="1005" t="s">
        <v>34</v>
      </c>
      <c r="AG177" s="1006" t="s">
        <v>34</v>
      </c>
    </row>
    <row r="178" spans="1:34" s="165" customFormat="1" ht="12" outlineLevel="1">
      <c r="A178" s="1213"/>
      <c r="B178" s="166"/>
      <c r="C178" s="192"/>
      <c r="D178" s="155" t="s">
        <v>146</v>
      </c>
      <c r="E178" s="157" t="s">
        <v>86</v>
      </c>
      <c r="F178" s="140" t="s">
        <v>62</v>
      </c>
      <c r="G178" s="857">
        <f>IF(I178+H178&gt;0,AVERAGE(H178:I178),0)</f>
        <v>0</v>
      </c>
      <c r="H178" s="858"/>
      <c r="I178" s="859"/>
      <c r="J178" s="857">
        <f>IF(L178+K178&gt;0,AVERAGE(K178:L178),0)</f>
        <v>0</v>
      </c>
      <c r="K178" s="858"/>
      <c r="L178" s="859"/>
      <c r="M178" s="857">
        <f>IF(O178+N178&gt;0,AVERAGE(N178:O178),0)</f>
        <v>0</v>
      </c>
      <c r="N178" s="858"/>
      <c r="O178" s="859"/>
      <c r="P178" s="857">
        <f>IF(R178+Q178&gt;0,AVERAGE(Q178:R178),0)</f>
        <v>0</v>
      </c>
      <c r="Q178" s="858"/>
      <c r="R178" s="859"/>
      <c r="S178" s="857">
        <f>IF(U178+T178&gt;0,AVERAGE(T178:U178),0)</f>
        <v>0</v>
      </c>
      <c r="T178" s="858"/>
      <c r="U178" s="859"/>
      <c r="V178" s="569" t="s">
        <v>34</v>
      </c>
      <c r="W178" s="570" t="s">
        <v>34</v>
      </c>
      <c r="X178" s="570" t="s">
        <v>34</v>
      </c>
      <c r="Y178" s="571" t="s">
        <v>34</v>
      </c>
      <c r="Z178" s="1004" t="s">
        <v>34</v>
      </c>
      <c r="AA178" s="1005" t="s">
        <v>34</v>
      </c>
      <c r="AB178" s="1005" t="s">
        <v>34</v>
      </c>
      <c r="AC178" s="1006" t="s">
        <v>34</v>
      </c>
      <c r="AD178" s="1004" t="s">
        <v>34</v>
      </c>
      <c r="AE178" s="1005" t="s">
        <v>34</v>
      </c>
      <c r="AF178" s="1005" t="s">
        <v>34</v>
      </c>
      <c r="AG178" s="1006" t="s">
        <v>34</v>
      </c>
    </row>
    <row r="179" spans="1:34" s="147" customFormat="1" outlineLevel="1">
      <c r="A179" s="460"/>
      <c r="B179" s="170" t="s">
        <v>521</v>
      </c>
      <c r="C179" s="75">
        <v>2210</v>
      </c>
      <c r="D179" s="180" t="s">
        <v>146</v>
      </c>
      <c r="E179" s="164" t="s">
        <v>151</v>
      </c>
      <c r="F179" s="75" t="s">
        <v>43</v>
      </c>
      <c r="G179" s="653">
        <f>H179+I179</f>
        <v>0</v>
      </c>
      <c r="H179" s="836">
        <f>ROUND(H180*H181/1000,1)</f>
        <v>0</v>
      </c>
      <c r="I179" s="837">
        <f>ROUND(I180*I181/1000,1)</f>
        <v>0</v>
      </c>
      <c r="J179" s="653">
        <f>K179+L179</f>
        <v>0</v>
      </c>
      <c r="K179" s="836">
        <f>ROUND(K180*K181/1000,1)</f>
        <v>0</v>
      </c>
      <c r="L179" s="837">
        <f>ROUND(L180*L181/1000,1)</f>
        <v>0</v>
      </c>
      <c r="M179" s="653">
        <f>N179+O179</f>
        <v>0</v>
      </c>
      <c r="N179" s="836">
        <f>ROUND(N180*N181/1000,1)</f>
        <v>0</v>
      </c>
      <c r="O179" s="837">
        <f>ROUND(O180*O181/1000,1)</f>
        <v>0</v>
      </c>
      <c r="P179" s="653">
        <f>Q179+R179</f>
        <v>0</v>
      </c>
      <c r="Q179" s="836">
        <f>ROUND(Q180*Q181/1000,1)</f>
        <v>0</v>
      </c>
      <c r="R179" s="837">
        <f>ROUND(R180*R181/1000,1)</f>
        <v>0</v>
      </c>
      <c r="S179" s="653">
        <f>T179+U179</f>
        <v>0</v>
      </c>
      <c r="T179" s="836">
        <f>ROUND(T180*T181/1000,1)</f>
        <v>0</v>
      </c>
      <c r="U179" s="837">
        <f>ROUND(U180*U181/1000,1)</f>
        <v>0</v>
      </c>
      <c r="V179" s="575" t="s">
        <v>34</v>
      </c>
      <c r="W179" s="576" t="s">
        <v>34</v>
      </c>
      <c r="X179" s="576" t="s">
        <v>34</v>
      </c>
      <c r="Y179" s="577" t="s">
        <v>34</v>
      </c>
      <c r="Z179" s="983">
        <f t="shared" ref="Z179" si="413">G179-J179</f>
        <v>0</v>
      </c>
      <c r="AA179" s="836">
        <f t="shared" ref="AA179" si="414">G179-M179</f>
        <v>0</v>
      </c>
      <c r="AB179" s="836">
        <f t="shared" ref="AB179" si="415">G179-P179</f>
        <v>0</v>
      </c>
      <c r="AC179" s="984">
        <f t="shared" ref="AC179" si="416">G179-S179</f>
        <v>0</v>
      </c>
      <c r="AD179" s="985">
        <f t="shared" ref="AD179" si="417">IF(G179&gt;0,ROUND((J179/G179),3),0)</f>
        <v>0</v>
      </c>
      <c r="AE179" s="986">
        <f t="shared" ref="AE179" si="418">IF(G179&gt;0,ROUND((M179/G179),3),0)</f>
        <v>0</v>
      </c>
      <c r="AF179" s="986">
        <f t="shared" ref="AF179" si="419">IF(G179&gt;0,ROUND((P179/G179),3),0)</f>
        <v>0</v>
      </c>
      <c r="AG179" s="987">
        <f t="shared" ref="AG179" si="420">IF(G179&gt;0,ROUND((S179/G179),3),0)</f>
        <v>0</v>
      </c>
    </row>
    <row r="180" spans="1:34" s="165" customFormat="1" ht="12" outlineLevel="1">
      <c r="A180" s="1213"/>
      <c r="B180" s="166"/>
      <c r="C180" s="192"/>
      <c r="D180" s="155" t="s">
        <v>146</v>
      </c>
      <c r="E180" s="157" t="s">
        <v>85</v>
      </c>
      <c r="F180" s="140" t="s">
        <v>35</v>
      </c>
      <c r="G180" s="838">
        <f>H180+I180</f>
        <v>0</v>
      </c>
      <c r="H180" s="839"/>
      <c r="I180" s="840"/>
      <c r="J180" s="838">
        <f>K180+L180</f>
        <v>0</v>
      </c>
      <c r="K180" s="839"/>
      <c r="L180" s="840"/>
      <c r="M180" s="838">
        <f>N180+O180</f>
        <v>0</v>
      </c>
      <c r="N180" s="839"/>
      <c r="O180" s="840"/>
      <c r="P180" s="838">
        <f>Q180+R180</f>
        <v>0</v>
      </c>
      <c r="Q180" s="839"/>
      <c r="R180" s="840"/>
      <c r="S180" s="838">
        <f>T180+U180</f>
        <v>0</v>
      </c>
      <c r="T180" s="839"/>
      <c r="U180" s="840"/>
      <c r="V180" s="569" t="s">
        <v>34</v>
      </c>
      <c r="W180" s="570" t="s">
        <v>34</v>
      </c>
      <c r="X180" s="570" t="s">
        <v>34</v>
      </c>
      <c r="Y180" s="571" t="s">
        <v>34</v>
      </c>
      <c r="Z180" s="1004" t="s">
        <v>34</v>
      </c>
      <c r="AA180" s="1005" t="s">
        <v>34</v>
      </c>
      <c r="AB180" s="1005" t="s">
        <v>34</v>
      </c>
      <c r="AC180" s="1006" t="s">
        <v>34</v>
      </c>
      <c r="AD180" s="1004" t="s">
        <v>34</v>
      </c>
      <c r="AE180" s="1005" t="s">
        <v>34</v>
      </c>
      <c r="AF180" s="1005" t="s">
        <v>34</v>
      </c>
      <c r="AG180" s="1006" t="s">
        <v>34</v>
      </c>
    </row>
    <row r="181" spans="1:34" s="165" customFormat="1" ht="12" outlineLevel="1">
      <c r="A181" s="1213"/>
      <c r="B181" s="166"/>
      <c r="C181" s="192"/>
      <c r="D181" s="155" t="s">
        <v>146</v>
      </c>
      <c r="E181" s="157" t="s">
        <v>86</v>
      </c>
      <c r="F181" s="140" t="s">
        <v>62</v>
      </c>
      <c r="G181" s="857">
        <f>IF(I181+H181&gt;0,AVERAGE(H181:I181),0)</f>
        <v>0</v>
      </c>
      <c r="H181" s="858"/>
      <c r="I181" s="859"/>
      <c r="J181" s="857">
        <f>IF(L181+K181&gt;0,AVERAGE(K181:L181),0)</f>
        <v>0</v>
      </c>
      <c r="K181" s="858"/>
      <c r="L181" s="859"/>
      <c r="M181" s="857">
        <f>IF(O181+N181&gt;0,AVERAGE(N181:O181),0)</f>
        <v>0</v>
      </c>
      <c r="N181" s="858"/>
      <c r="O181" s="859"/>
      <c r="P181" s="857">
        <f>IF(R181+Q181&gt;0,AVERAGE(Q181:R181),0)</f>
        <v>0</v>
      </c>
      <c r="Q181" s="858"/>
      <c r="R181" s="859"/>
      <c r="S181" s="857">
        <f>IF(U181+T181&gt;0,AVERAGE(T181:U181),0)</f>
        <v>0</v>
      </c>
      <c r="T181" s="858"/>
      <c r="U181" s="859"/>
      <c r="V181" s="569" t="s">
        <v>34</v>
      </c>
      <c r="W181" s="570" t="s">
        <v>34</v>
      </c>
      <c r="X181" s="570" t="s">
        <v>34</v>
      </c>
      <c r="Y181" s="571" t="s">
        <v>34</v>
      </c>
      <c r="Z181" s="1004" t="s">
        <v>34</v>
      </c>
      <c r="AA181" s="1005" t="s">
        <v>34</v>
      </c>
      <c r="AB181" s="1005" t="s">
        <v>34</v>
      </c>
      <c r="AC181" s="1006" t="s">
        <v>34</v>
      </c>
      <c r="AD181" s="1004" t="s">
        <v>34</v>
      </c>
      <c r="AE181" s="1005" t="s">
        <v>34</v>
      </c>
      <c r="AF181" s="1005" t="s">
        <v>34</v>
      </c>
      <c r="AG181" s="1006" t="s">
        <v>34</v>
      </c>
    </row>
    <row r="182" spans="1:34" s="147" customFormat="1" ht="25.8" outlineLevel="1" thickBot="1">
      <c r="A182" s="460"/>
      <c r="B182" s="148" t="s">
        <v>681</v>
      </c>
      <c r="C182" s="152">
        <v>2210</v>
      </c>
      <c r="D182" s="191" t="s">
        <v>146</v>
      </c>
      <c r="E182" s="205" t="s">
        <v>699</v>
      </c>
      <c r="F182" s="152" t="s">
        <v>43</v>
      </c>
      <c r="G182" s="737">
        <f>H182+I182</f>
        <v>0</v>
      </c>
      <c r="H182" s="1011"/>
      <c r="I182" s="1636"/>
      <c r="J182" s="737">
        <f>K182+L182</f>
        <v>0</v>
      </c>
      <c r="K182" s="1011"/>
      <c r="L182" s="1636"/>
      <c r="M182" s="737">
        <f>N182+O182</f>
        <v>0</v>
      </c>
      <c r="N182" s="1011"/>
      <c r="O182" s="1636"/>
      <c r="P182" s="737">
        <f>Q182+R182</f>
        <v>0</v>
      </c>
      <c r="Q182" s="1011"/>
      <c r="R182" s="1636"/>
      <c r="S182" s="737">
        <f>T182+U182</f>
        <v>0</v>
      </c>
      <c r="T182" s="1011"/>
      <c r="U182" s="1636"/>
      <c r="V182" s="578" t="s">
        <v>34</v>
      </c>
      <c r="W182" s="579" t="s">
        <v>34</v>
      </c>
      <c r="X182" s="579" t="s">
        <v>34</v>
      </c>
      <c r="Y182" s="580" t="s">
        <v>34</v>
      </c>
      <c r="Z182" s="1010">
        <f t="shared" ref="Z182:Z183" si="421">G182-J182</f>
        <v>0</v>
      </c>
      <c r="AA182" s="1011">
        <f t="shared" ref="AA182:AA183" si="422">G182-M182</f>
        <v>0</v>
      </c>
      <c r="AB182" s="1011">
        <f t="shared" ref="AB182:AB183" si="423">G182-P182</f>
        <v>0</v>
      </c>
      <c r="AC182" s="1012">
        <f t="shared" ref="AC182:AC183" si="424">G182-S182</f>
        <v>0</v>
      </c>
      <c r="AD182" s="1013">
        <f>IF(G182&gt;0,ROUND((J182/G182),3),0)</f>
        <v>0</v>
      </c>
      <c r="AE182" s="1014">
        <f t="shared" ref="AE182" si="425">IF(G182&gt;0,ROUND((M182/G182),3),0)</f>
        <v>0</v>
      </c>
      <c r="AF182" s="1014">
        <f t="shared" ref="AF182" si="426">IF(G182&gt;0,ROUND((P182/G182),3),0)</f>
        <v>0</v>
      </c>
      <c r="AG182" s="1015">
        <f t="shared" ref="AG182" si="427">IF(G182&gt;0,ROUND((S182/G182),3),0)</f>
        <v>0</v>
      </c>
    </row>
    <row r="183" spans="1:34" s="147" customFormat="1" ht="16.2" outlineLevel="1" thickTop="1">
      <c r="A183" s="131"/>
      <c r="B183" s="132" t="s">
        <v>522</v>
      </c>
      <c r="C183" s="133">
        <v>2210</v>
      </c>
      <c r="D183" s="134" t="s">
        <v>153</v>
      </c>
      <c r="E183" s="145" t="s">
        <v>154</v>
      </c>
      <c r="F183" s="146" t="s">
        <v>43</v>
      </c>
      <c r="G183" s="653">
        <f>H183+I183</f>
        <v>77.7</v>
      </c>
      <c r="H183" s="836">
        <f>ROUND(H184*H185/1000,1)</f>
        <v>0</v>
      </c>
      <c r="I183" s="837">
        <f>ROUND(I184*I185/1000,1)</f>
        <v>77.7</v>
      </c>
      <c r="J183" s="653">
        <f>K183+L183</f>
        <v>0</v>
      </c>
      <c r="K183" s="836">
        <f>ROUND(K184*K185/1000,1)</f>
        <v>0</v>
      </c>
      <c r="L183" s="837">
        <f>ROUND(L184*L185/1000,1)</f>
        <v>0</v>
      </c>
      <c r="M183" s="653">
        <f>N183+O183</f>
        <v>1.5</v>
      </c>
      <c r="N183" s="836">
        <f>ROUND(N184*N185/1000,1)</f>
        <v>0</v>
      </c>
      <c r="O183" s="837">
        <f>ROUND(O184*O185/1000,1)</f>
        <v>1.5</v>
      </c>
      <c r="P183" s="653">
        <f>Q183+R183</f>
        <v>0</v>
      </c>
      <c r="Q183" s="836">
        <f>ROUND(Q184*Q185/1000,1)</f>
        <v>0</v>
      </c>
      <c r="R183" s="837">
        <f>ROUND(R184*R185/1000,1)</f>
        <v>0</v>
      </c>
      <c r="S183" s="653">
        <f>T183+U183</f>
        <v>0</v>
      </c>
      <c r="T183" s="836">
        <f>ROUND(T184*T185/1000,1)</f>
        <v>0</v>
      </c>
      <c r="U183" s="837">
        <f>ROUND(U184*U185/1000,1)</f>
        <v>0</v>
      </c>
      <c r="V183" s="575" t="s">
        <v>34</v>
      </c>
      <c r="W183" s="576" t="s">
        <v>34</v>
      </c>
      <c r="X183" s="576" t="s">
        <v>34</v>
      </c>
      <c r="Y183" s="577" t="s">
        <v>34</v>
      </c>
      <c r="Z183" s="983">
        <f t="shared" si="421"/>
        <v>77.7</v>
      </c>
      <c r="AA183" s="836">
        <f t="shared" si="422"/>
        <v>76.2</v>
      </c>
      <c r="AB183" s="836">
        <f t="shared" si="423"/>
        <v>77.7</v>
      </c>
      <c r="AC183" s="984">
        <f t="shared" si="424"/>
        <v>77.7</v>
      </c>
      <c r="AD183" s="985">
        <f t="shared" ref="AD183" si="428">IF(G183&gt;0,ROUND((J183/G183),3),0)</f>
        <v>0</v>
      </c>
      <c r="AE183" s="986">
        <f t="shared" ref="AE183" si="429">IF(G183&gt;0,ROUND((M183/G183),3),0)</f>
        <v>1.9E-2</v>
      </c>
      <c r="AF183" s="986">
        <f t="shared" ref="AF183" si="430">IF(G183&gt;0,ROUND((P183/G183),3),0)</f>
        <v>0</v>
      </c>
      <c r="AG183" s="987">
        <f t="shared" ref="AG183" si="431">IF(G183&gt;0,ROUND((S183/G183),3),0)</f>
        <v>0</v>
      </c>
    </row>
    <row r="184" spans="1:34" s="136" customFormat="1" ht="12" outlineLevel="1">
      <c r="A184" s="1213"/>
      <c r="B184" s="123"/>
      <c r="C184" s="140"/>
      <c r="D184" s="155" t="s">
        <v>153</v>
      </c>
      <c r="E184" s="139" t="s">
        <v>155</v>
      </c>
      <c r="F184" s="140" t="s">
        <v>156</v>
      </c>
      <c r="G184" s="838">
        <f>H184+I184</f>
        <v>3000</v>
      </c>
      <c r="H184" s="839"/>
      <c r="I184" s="840">
        <v>3000</v>
      </c>
      <c r="J184" s="838">
        <f>K184+L184</f>
        <v>0</v>
      </c>
      <c r="K184" s="839"/>
      <c r="L184" s="840"/>
      <c r="M184" s="838">
        <f>N184+O184</f>
        <v>7</v>
      </c>
      <c r="N184" s="839"/>
      <c r="O184" s="840">
        <v>7</v>
      </c>
      <c r="P184" s="838">
        <f>Q184+R184</f>
        <v>0</v>
      </c>
      <c r="Q184" s="839"/>
      <c r="R184" s="840"/>
      <c r="S184" s="838">
        <f>T184+U184</f>
        <v>0</v>
      </c>
      <c r="T184" s="839"/>
      <c r="U184" s="840"/>
      <c r="V184" s="569" t="s">
        <v>34</v>
      </c>
      <c r="W184" s="570" t="s">
        <v>34</v>
      </c>
      <c r="X184" s="570" t="s">
        <v>34</v>
      </c>
      <c r="Y184" s="571" t="s">
        <v>34</v>
      </c>
      <c r="Z184" s="1004" t="s">
        <v>34</v>
      </c>
      <c r="AA184" s="1005" t="s">
        <v>34</v>
      </c>
      <c r="AB184" s="1005" t="s">
        <v>34</v>
      </c>
      <c r="AC184" s="1006" t="s">
        <v>34</v>
      </c>
      <c r="AD184" s="1004" t="s">
        <v>34</v>
      </c>
      <c r="AE184" s="1005" t="s">
        <v>34</v>
      </c>
      <c r="AF184" s="1005" t="s">
        <v>34</v>
      </c>
      <c r="AG184" s="1006" t="s">
        <v>34</v>
      </c>
    </row>
    <row r="185" spans="1:34" s="136" customFormat="1" ht="12.6" outlineLevel="1" thickBot="1">
      <c r="A185" s="1213"/>
      <c r="B185" s="127"/>
      <c r="C185" s="143"/>
      <c r="D185" s="178" t="s">
        <v>153</v>
      </c>
      <c r="E185" s="142" t="s">
        <v>157</v>
      </c>
      <c r="F185" s="143" t="s">
        <v>62</v>
      </c>
      <c r="G185" s="841">
        <f>IF(I185+H185&gt;0,AVERAGE(H185:I185),0)</f>
        <v>25.9</v>
      </c>
      <c r="H185" s="842"/>
      <c r="I185" s="843">
        <v>25.9</v>
      </c>
      <c r="J185" s="841">
        <f>IF(L185+K185&gt;0,AVERAGE(K185:L185),0)</f>
        <v>0</v>
      </c>
      <c r="K185" s="842"/>
      <c r="L185" s="843"/>
      <c r="M185" s="841">
        <f>IF(O185+N185&gt;0,AVERAGE(N185:O185),0)</f>
        <v>210</v>
      </c>
      <c r="N185" s="842"/>
      <c r="O185" s="843">
        <v>210</v>
      </c>
      <c r="P185" s="841">
        <f>IF(R185+Q185&gt;0,AVERAGE(Q185:R185),0)</f>
        <v>0</v>
      </c>
      <c r="Q185" s="842"/>
      <c r="R185" s="843"/>
      <c r="S185" s="841">
        <f>IF(U185+T185&gt;0,AVERAGE(T185:U185),0)</f>
        <v>0</v>
      </c>
      <c r="T185" s="842"/>
      <c r="U185" s="843"/>
      <c r="V185" s="572" t="s">
        <v>34</v>
      </c>
      <c r="W185" s="573" t="s">
        <v>34</v>
      </c>
      <c r="X185" s="573" t="s">
        <v>34</v>
      </c>
      <c r="Y185" s="574" t="s">
        <v>34</v>
      </c>
      <c r="Z185" s="1007" t="s">
        <v>34</v>
      </c>
      <c r="AA185" s="1008" t="s">
        <v>34</v>
      </c>
      <c r="AB185" s="1008" t="s">
        <v>34</v>
      </c>
      <c r="AC185" s="1009" t="s">
        <v>34</v>
      </c>
      <c r="AD185" s="1007" t="s">
        <v>34</v>
      </c>
      <c r="AE185" s="1008" t="s">
        <v>34</v>
      </c>
      <c r="AF185" s="1008" t="s">
        <v>34</v>
      </c>
      <c r="AG185" s="1009" t="s">
        <v>34</v>
      </c>
    </row>
    <row r="186" spans="1:34" s="136" customFormat="1" ht="27.6" outlineLevel="1" thickTop="1" thickBot="1">
      <c r="A186" s="1213"/>
      <c r="B186" s="253" t="s">
        <v>674</v>
      </c>
      <c r="C186" s="193">
        <v>2210</v>
      </c>
      <c r="D186" s="1142" t="s">
        <v>228</v>
      </c>
      <c r="E186" s="195" t="s">
        <v>523</v>
      </c>
      <c r="F186" s="1143" t="s">
        <v>43</v>
      </c>
      <c r="G186" s="737">
        <f>H186+I186</f>
        <v>40</v>
      </c>
      <c r="H186" s="844"/>
      <c r="I186" s="845">
        <v>40</v>
      </c>
      <c r="J186" s="737">
        <f>K186+L186</f>
        <v>6.2</v>
      </c>
      <c r="K186" s="844"/>
      <c r="L186" s="845">
        <v>6.2</v>
      </c>
      <c r="M186" s="737">
        <f>N186+O186</f>
        <v>6.5</v>
      </c>
      <c r="N186" s="844"/>
      <c r="O186" s="845">
        <v>6.5</v>
      </c>
      <c r="P186" s="737">
        <f>Q186+R186</f>
        <v>0</v>
      </c>
      <c r="Q186" s="844"/>
      <c r="R186" s="845"/>
      <c r="S186" s="737">
        <f>T186+U186</f>
        <v>0</v>
      </c>
      <c r="T186" s="844"/>
      <c r="U186" s="845"/>
      <c r="V186" s="578" t="s">
        <v>34</v>
      </c>
      <c r="W186" s="579" t="s">
        <v>34</v>
      </c>
      <c r="X186" s="579" t="s">
        <v>34</v>
      </c>
      <c r="Y186" s="580" t="s">
        <v>34</v>
      </c>
      <c r="Z186" s="1010">
        <f t="shared" ref="Z186:Z198" si="432">G186-J186</f>
        <v>33.799999999999997</v>
      </c>
      <c r="AA186" s="1011">
        <f t="shared" ref="AA186:AA198" si="433">G186-M186</f>
        <v>33.5</v>
      </c>
      <c r="AB186" s="1011">
        <f t="shared" ref="AB186:AB198" si="434">G186-P186</f>
        <v>40</v>
      </c>
      <c r="AC186" s="1012">
        <f t="shared" ref="AC186:AC198" si="435">G186-S186</f>
        <v>40</v>
      </c>
      <c r="AD186" s="1013">
        <f>IF(G186&gt;0,ROUND((J186/G186),3),0)</f>
        <v>0.155</v>
      </c>
      <c r="AE186" s="1014">
        <f t="shared" ref="AE186:AE198" si="436">IF(G186&gt;0,ROUND((M186/G186),3),0)</f>
        <v>0.16300000000000001</v>
      </c>
      <c r="AF186" s="1014">
        <f t="shared" ref="AF186:AF198" si="437">IF(G186&gt;0,ROUND((P186/G186),3),0)</f>
        <v>0</v>
      </c>
      <c r="AG186" s="1015">
        <f t="shared" ref="AG186:AG194" si="438">IF(G186&gt;0,ROUND((S186/G186),3),0)</f>
        <v>0</v>
      </c>
      <c r="AH186" s="147"/>
    </row>
    <row r="187" spans="1:34" s="136" customFormat="1" ht="26.4" outlineLevel="1" thickTop="1" thickBot="1">
      <c r="A187" s="460"/>
      <c r="B187" s="253" t="s">
        <v>524</v>
      </c>
      <c r="C187" s="193">
        <v>2210</v>
      </c>
      <c r="D187" s="1142" t="s">
        <v>672</v>
      </c>
      <c r="E187" s="195" t="s">
        <v>700</v>
      </c>
      <c r="F187" s="152" t="s">
        <v>43</v>
      </c>
      <c r="G187" s="737">
        <f>H187+I187</f>
        <v>0</v>
      </c>
      <c r="H187" s="1011"/>
      <c r="I187" s="1636"/>
      <c r="J187" s="737">
        <f>K187+L187</f>
        <v>0</v>
      </c>
      <c r="K187" s="1011"/>
      <c r="L187" s="1636"/>
      <c r="M187" s="737">
        <f>N187+O187</f>
        <v>0</v>
      </c>
      <c r="N187" s="1011"/>
      <c r="O187" s="1636"/>
      <c r="P187" s="737">
        <f>Q187+R187</f>
        <v>0</v>
      </c>
      <c r="Q187" s="1011"/>
      <c r="R187" s="1636"/>
      <c r="S187" s="737">
        <f>T187+U187</f>
        <v>0</v>
      </c>
      <c r="T187" s="1011"/>
      <c r="U187" s="1636"/>
      <c r="V187" s="578" t="s">
        <v>34</v>
      </c>
      <c r="W187" s="579" t="s">
        <v>34</v>
      </c>
      <c r="X187" s="579" t="s">
        <v>34</v>
      </c>
      <c r="Y187" s="580" t="s">
        <v>34</v>
      </c>
      <c r="Z187" s="1010">
        <f t="shared" si="432"/>
        <v>0</v>
      </c>
      <c r="AA187" s="1011">
        <f t="shared" si="433"/>
        <v>0</v>
      </c>
      <c r="AB187" s="1011">
        <f t="shared" si="434"/>
        <v>0</v>
      </c>
      <c r="AC187" s="1012">
        <f t="shared" si="435"/>
        <v>0</v>
      </c>
      <c r="AD187" s="1013">
        <f>IF(G187&gt;0,ROUND((J187/G187),3),0)</f>
        <v>0</v>
      </c>
      <c r="AE187" s="1014">
        <f t="shared" si="436"/>
        <v>0</v>
      </c>
      <c r="AF187" s="1014">
        <f t="shared" si="437"/>
        <v>0</v>
      </c>
      <c r="AG187" s="1015">
        <f t="shared" si="438"/>
        <v>0</v>
      </c>
      <c r="AH187" s="147"/>
    </row>
    <row r="188" spans="1:34" s="136" customFormat="1" ht="26.4" outlineLevel="1" thickTop="1" thickBot="1">
      <c r="A188" s="460"/>
      <c r="B188" s="132" t="s">
        <v>526</v>
      </c>
      <c r="C188" s="203">
        <v>2210</v>
      </c>
      <c r="D188" s="228" t="s">
        <v>673</v>
      </c>
      <c r="E188" s="55" t="s">
        <v>701</v>
      </c>
      <c r="F188" s="196" t="s">
        <v>43</v>
      </c>
      <c r="G188" s="737">
        <f>H188+I188</f>
        <v>0</v>
      </c>
      <c r="H188" s="1011"/>
      <c r="I188" s="1636"/>
      <c r="J188" s="737">
        <f>K188+L188</f>
        <v>0</v>
      </c>
      <c r="K188" s="1011"/>
      <c r="L188" s="1636"/>
      <c r="M188" s="737">
        <f>N188+O188</f>
        <v>0</v>
      </c>
      <c r="N188" s="1011"/>
      <c r="O188" s="1636"/>
      <c r="P188" s="737">
        <f>Q188+R188</f>
        <v>0</v>
      </c>
      <c r="Q188" s="1011"/>
      <c r="R188" s="1636"/>
      <c r="S188" s="737">
        <f>T188+U188</f>
        <v>0</v>
      </c>
      <c r="T188" s="1011"/>
      <c r="U188" s="1636"/>
      <c r="V188" s="578" t="s">
        <v>34</v>
      </c>
      <c r="W188" s="579" t="s">
        <v>34</v>
      </c>
      <c r="X188" s="579" t="s">
        <v>34</v>
      </c>
      <c r="Y188" s="580" t="s">
        <v>34</v>
      </c>
      <c r="Z188" s="1010">
        <f t="shared" si="432"/>
        <v>0</v>
      </c>
      <c r="AA188" s="1011">
        <f t="shared" si="433"/>
        <v>0</v>
      </c>
      <c r="AB188" s="1011">
        <f t="shared" si="434"/>
        <v>0</v>
      </c>
      <c r="AC188" s="1012">
        <f t="shared" si="435"/>
        <v>0</v>
      </c>
      <c r="AD188" s="1013">
        <f>IF(G188&gt;0,ROUND((J188/G188),3),0)</f>
        <v>0</v>
      </c>
      <c r="AE188" s="1014">
        <f t="shared" ref="AE188" si="439">IF(G188&gt;0,ROUND((M188/G188),3),0)</f>
        <v>0</v>
      </c>
      <c r="AF188" s="1014">
        <f t="shared" ref="AF188" si="440">IF(G188&gt;0,ROUND((P188/G188),3),0)</f>
        <v>0</v>
      </c>
      <c r="AG188" s="1015">
        <f t="shared" ref="AG188" si="441">IF(G188&gt;0,ROUND((S188/G188),3),0)</f>
        <v>0</v>
      </c>
      <c r="AH188" s="147"/>
    </row>
    <row r="189" spans="1:34" s="147" customFormat="1" ht="16.8" outlineLevel="1" thickTop="1" thickBot="1">
      <c r="A189" s="131"/>
      <c r="B189" s="249" t="s">
        <v>676</v>
      </c>
      <c r="C189" s="193">
        <v>2210</v>
      </c>
      <c r="D189" s="194"/>
      <c r="E189" s="195" t="s">
        <v>793</v>
      </c>
      <c r="F189" s="196" t="s">
        <v>43</v>
      </c>
      <c r="G189" s="849">
        <f>G190+G191+G192</f>
        <v>0</v>
      </c>
      <c r="H189" s="850">
        <f t="shared" ref="H189:I189" si="442">H190+H191+H192</f>
        <v>0</v>
      </c>
      <c r="I189" s="851">
        <f t="shared" si="442"/>
        <v>0</v>
      </c>
      <c r="J189" s="849">
        <f>J190+J191+J192</f>
        <v>0</v>
      </c>
      <c r="K189" s="850">
        <f t="shared" ref="K189:L189" si="443">K190+K191+K192</f>
        <v>0</v>
      </c>
      <c r="L189" s="851">
        <f t="shared" si="443"/>
        <v>0</v>
      </c>
      <c r="M189" s="849">
        <f>M190+M191+M192</f>
        <v>0</v>
      </c>
      <c r="N189" s="850">
        <f t="shared" ref="N189:O189" si="444">N190+N191+N192</f>
        <v>0</v>
      </c>
      <c r="O189" s="851">
        <f t="shared" si="444"/>
        <v>0</v>
      </c>
      <c r="P189" s="849">
        <f>P190+P191+P192</f>
        <v>0</v>
      </c>
      <c r="Q189" s="850">
        <f t="shared" ref="Q189:R189" si="445">Q190+Q191+Q192</f>
        <v>0</v>
      </c>
      <c r="R189" s="851">
        <f t="shared" si="445"/>
        <v>0</v>
      </c>
      <c r="S189" s="849">
        <f>S190+S191+S192</f>
        <v>0</v>
      </c>
      <c r="T189" s="850">
        <f t="shared" ref="T189:U189" si="446">T190+T191+T192</f>
        <v>0</v>
      </c>
      <c r="U189" s="851">
        <f t="shared" si="446"/>
        <v>0</v>
      </c>
      <c r="V189" s="581" t="s">
        <v>34</v>
      </c>
      <c r="W189" s="582" t="s">
        <v>34</v>
      </c>
      <c r="X189" s="582" t="s">
        <v>34</v>
      </c>
      <c r="Y189" s="583" t="s">
        <v>34</v>
      </c>
      <c r="Z189" s="1016">
        <f t="shared" si="432"/>
        <v>0</v>
      </c>
      <c r="AA189" s="868">
        <f t="shared" si="433"/>
        <v>0</v>
      </c>
      <c r="AB189" s="868">
        <f t="shared" si="434"/>
        <v>0</v>
      </c>
      <c r="AC189" s="1017">
        <f t="shared" si="435"/>
        <v>0</v>
      </c>
      <c r="AD189" s="1018">
        <f t="shared" ref="AD189:AD198" si="447">IF(G189&gt;0,ROUND((J189/G189),3),0)</f>
        <v>0</v>
      </c>
      <c r="AE189" s="1019">
        <f t="shared" si="436"/>
        <v>0</v>
      </c>
      <c r="AF189" s="1019">
        <f t="shared" si="437"/>
        <v>0</v>
      </c>
      <c r="AG189" s="1020">
        <f t="shared" si="438"/>
        <v>0</v>
      </c>
    </row>
    <row r="190" spans="1:34" s="147" customFormat="1" ht="27" outlineLevel="1" thickTop="1">
      <c r="A190" s="131"/>
      <c r="B190" s="667" t="s">
        <v>677</v>
      </c>
      <c r="C190" s="197">
        <v>2210</v>
      </c>
      <c r="D190" s="198"/>
      <c r="E190" s="199" t="s">
        <v>159</v>
      </c>
      <c r="F190" s="200" t="s">
        <v>43</v>
      </c>
      <c r="G190" s="860">
        <f>H190+I190</f>
        <v>0</v>
      </c>
      <c r="H190" s="1052"/>
      <c r="I190" s="1722"/>
      <c r="J190" s="860">
        <f>K190+L190</f>
        <v>0</v>
      </c>
      <c r="K190" s="1052"/>
      <c r="L190" s="1722"/>
      <c r="M190" s="860">
        <f>N190+O190</f>
        <v>0</v>
      </c>
      <c r="N190" s="1052"/>
      <c r="O190" s="1722"/>
      <c r="P190" s="860">
        <f>Q190+R190</f>
        <v>0</v>
      </c>
      <c r="Q190" s="1052"/>
      <c r="R190" s="1722"/>
      <c r="S190" s="860">
        <f>T190+U190</f>
        <v>0</v>
      </c>
      <c r="T190" s="1052"/>
      <c r="U190" s="1722"/>
      <c r="V190" s="575" t="s">
        <v>34</v>
      </c>
      <c r="W190" s="576" t="s">
        <v>34</v>
      </c>
      <c r="X190" s="576" t="s">
        <v>34</v>
      </c>
      <c r="Y190" s="577" t="s">
        <v>34</v>
      </c>
      <c r="Z190" s="1028">
        <f t="shared" si="432"/>
        <v>0</v>
      </c>
      <c r="AA190" s="1029">
        <f t="shared" si="433"/>
        <v>0</v>
      </c>
      <c r="AB190" s="1029">
        <f t="shared" si="434"/>
        <v>0</v>
      </c>
      <c r="AC190" s="1030">
        <f t="shared" si="435"/>
        <v>0</v>
      </c>
      <c r="AD190" s="1031">
        <f t="shared" si="447"/>
        <v>0</v>
      </c>
      <c r="AE190" s="1032">
        <f t="shared" si="436"/>
        <v>0</v>
      </c>
      <c r="AF190" s="1032">
        <f t="shared" si="437"/>
        <v>0</v>
      </c>
      <c r="AG190" s="1033">
        <f t="shared" si="438"/>
        <v>0</v>
      </c>
    </row>
    <row r="191" spans="1:34" s="147" customFormat="1" ht="39.6" outlineLevel="1">
      <c r="A191" s="131"/>
      <c r="B191" s="665" t="s">
        <v>678</v>
      </c>
      <c r="C191" s="201">
        <v>2210</v>
      </c>
      <c r="D191" s="202"/>
      <c r="E191" s="164" t="s">
        <v>160</v>
      </c>
      <c r="F191" s="75" t="s">
        <v>43</v>
      </c>
      <c r="G191" s="650">
        <f>H191+I191</f>
        <v>0</v>
      </c>
      <c r="H191" s="855"/>
      <c r="I191" s="856"/>
      <c r="J191" s="650">
        <f>K191+L191</f>
        <v>0</v>
      </c>
      <c r="K191" s="855"/>
      <c r="L191" s="856"/>
      <c r="M191" s="650">
        <f>N191+O191</f>
        <v>0</v>
      </c>
      <c r="N191" s="855"/>
      <c r="O191" s="856"/>
      <c r="P191" s="650">
        <f>Q191+R191</f>
        <v>0</v>
      </c>
      <c r="Q191" s="855"/>
      <c r="R191" s="856"/>
      <c r="S191" s="650">
        <f>T191+U191</f>
        <v>0</v>
      </c>
      <c r="T191" s="855"/>
      <c r="U191" s="856"/>
      <c r="V191" s="590" t="s">
        <v>34</v>
      </c>
      <c r="W191" s="591" t="s">
        <v>34</v>
      </c>
      <c r="X191" s="591" t="s">
        <v>34</v>
      </c>
      <c r="Y191" s="592" t="s">
        <v>34</v>
      </c>
      <c r="Z191" s="988">
        <f t="shared" si="432"/>
        <v>0</v>
      </c>
      <c r="AA191" s="855">
        <f t="shared" si="433"/>
        <v>0</v>
      </c>
      <c r="AB191" s="855">
        <f t="shared" si="434"/>
        <v>0</v>
      </c>
      <c r="AC191" s="1024">
        <f t="shared" si="435"/>
        <v>0</v>
      </c>
      <c r="AD191" s="1025">
        <f t="shared" si="447"/>
        <v>0</v>
      </c>
      <c r="AE191" s="1026">
        <f t="shared" si="436"/>
        <v>0</v>
      </c>
      <c r="AF191" s="1026">
        <f t="shared" si="437"/>
        <v>0</v>
      </c>
      <c r="AG191" s="1027">
        <f t="shared" si="438"/>
        <v>0</v>
      </c>
    </row>
    <row r="192" spans="1:34" s="147" customFormat="1" ht="16.2" outlineLevel="1" thickBot="1">
      <c r="A192" s="131"/>
      <c r="B192" s="352" t="s">
        <v>679</v>
      </c>
      <c r="C192" s="203">
        <v>2210</v>
      </c>
      <c r="D192" s="204"/>
      <c r="E192" s="205" t="s">
        <v>794</v>
      </c>
      <c r="F192" s="149" t="s">
        <v>43</v>
      </c>
      <c r="G192" s="863">
        <f>H192+I192</f>
        <v>0</v>
      </c>
      <c r="H192" s="1724"/>
      <c r="I192" s="1725"/>
      <c r="J192" s="863">
        <f>K192+L192</f>
        <v>0</v>
      </c>
      <c r="K192" s="1724"/>
      <c r="L192" s="1725"/>
      <c r="M192" s="863">
        <f>N192+O192</f>
        <v>0</v>
      </c>
      <c r="N192" s="1724"/>
      <c r="O192" s="1725"/>
      <c r="P192" s="863">
        <f>Q192+R192</f>
        <v>0</v>
      </c>
      <c r="Q192" s="1724"/>
      <c r="R192" s="1725"/>
      <c r="S192" s="863">
        <f>T192+U192</f>
        <v>0</v>
      </c>
      <c r="T192" s="1724"/>
      <c r="U192" s="1725"/>
      <c r="V192" s="578" t="s">
        <v>34</v>
      </c>
      <c r="W192" s="579" t="s">
        <v>34</v>
      </c>
      <c r="X192" s="579" t="s">
        <v>34</v>
      </c>
      <c r="Y192" s="580" t="s">
        <v>34</v>
      </c>
      <c r="Z192" s="1010">
        <f t="shared" si="432"/>
        <v>0</v>
      </c>
      <c r="AA192" s="1011">
        <f t="shared" si="433"/>
        <v>0</v>
      </c>
      <c r="AB192" s="1011">
        <f t="shared" si="434"/>
        <v>0</v>
      </c>
      <c r="AC192" s="1012">
        <f t="shared" si="435"/>
        <v>0</v>
      </c>
      <c r="AD192" s="1013">
        <f t="shared" si="447"/>
        <v>0</v>
      </c>
      <c r="AE192" s="1014">
        <f t="shared" si="436"/>
        <v>0</v>
      </c>
      <c r="AF192" s="1014">
        <f t="shared" si="437"/>
        <v>0</v>
      </c>
      <c r="AG192" s="1015">
        <f t="shared" si="438"/>
        <v>0</v>
      </c>
    </row>
    <row r="193" spans="1:33" s="147" customFormat="1" ht="26.4" outlineLevel="1" thickTop="1" thickBot="1">
      <c r="A193" s="135"/>
      <c r="B193" s="159" t="s">
        <v>675</v>
      </c>
      <c r="C193" s="152">
        <v>2210</v>
      </c>
      <c r="D193" s="191"/>
      <c r="E193" s="151" t="s">
        <v>525</v>
      </c>
      <c r="F193" s="152" t="s">
        <v>43</v>
      </c>
      <c r="G193" s="737">
        <f>H193+I193</f>
        <v>10.3</v>
      </c>
      <c r="H193" s="844"/>
      <c r="I193" s="845">
        <v>10.3</v>
      </c>
      <c r="J193" s="737">
        <f>K193+L193</f>
        <v>0</v>
      </c>
      <c r="K193" s="844"/>
      <c r="L193" s="845"/>
      <c r="M193" s="737">
        <f>N193+O193</f>
        <v>0</v>
      </c>
      <c r="N193" s="844"/>
      <c r="O193" s="845"/>
      <c r="P193" s="737">
        <f>Q193+R193</f>
        <v>0</v>
      </c>
      <c r="Q193" s="844"/>
      <c r="R193" s="845"/>
      <c r="S193" s="737">
        <f>T193+U193</f>
        <v>0</v>
      </c>
      <c r="T193" s="844"/>
      <c r="U193" s="845"/>
      <c r="V193" s="581" t="s">
        <v>34</v>
      </c>
      <c r="W193" s="582" t="s">
        <v>34</v>
      </c>
      <c r="X193" s="582" t="s">
        <v>34</v>
      </c>
      <c r="Y193" s="583" t="s">
        <v>34</v>
      </c>
      <c r="Z193" s="1016">
        <f t="shared" si="432"/>
        <v>10.3</v>
      </c>
      <c r="AA193" s="868">
        <f t="shared" si="433"/>
        <v>10.3</v>
      </c>
      <c r="AB193" s="868">
        <f t="shared" si="434"/>
        <v>10.3</v>
      </c>
      <c r="AC193" s="1017">
        <f t="shared" si="435"/>
        <v>10.3</v>
      </c>
      <c r="AD193" s="1018">
        <f t="shared" si="447"/>
        <v>0</v>
      </c>
      <c r="AE193" s="1019">
        <f t="shared" si="436"/>
        <v>0</v>
      </c>
      <c r="AF193" s="1019">
        <f t="shared" si="437"/>
        <v>0</v>
      </c>
      <c r="AG193" s="1020">
        <f t="shared" si="438"/>
        <v>0</v>
      </c>
    </row>
    <row r="194" spans="1:33" s="147" customFormat="1" ht="27.6" outlineLevel="1" thickTop="1" thickBot="1">
      <c r="A194" s="135"/>
      <c r="B194" s="668" t="s">
        <v>680</v>
      </c>
      <c r="C194" s="207">
        <v>2210</v>
      </c>
      <c r="D194" s="208"/>
      <c r="E194" s="209" t="s">
        <v>161</v>
      </c>
      <c r="F194" s="207" t="s">
        <v>43</v>
      </c>
      <c r="G194" s="731">
        <f>H194+I194</f>
        <v>0</v>
      </c>
      <c r="H194" s="866"/>
      <c r="I194" s="867"/>
      <c r="J194" s="731">
        <f>K194+L194</f>
        <v>0</v>
      </c>
      <c r="K194" s="866"/>
      <c r="L194" s="867"/>
      <c r="M194" s="731">
        <f>N194+O194</f>
        <v>0</v>
      </c>
      <c r="N194" s="866"/>
      <c r="O194" s="867"/>
      <c r="P194" s="731">
        <f>Q194+R194</f>
        <v>0</v>
      </c>
      <c r="Q194" s="866"/>
      <c r="R194" s="867"/>
      <c r="S194" s="731">
        <f>T194+U194</f>
        <v>0</v>
      </c>
      <c r="T194" s="866"/>
      <c r="U194" s="867"/>
      <c r="V194" s="575" t="s">
        <v>34</v>
      </c>
      <c r="W194" s="576" t="s">
        <v>34</v>
      </c>
      <c r="X194" s="576" t="s">
        <v>34</v>
      </c>
      <c r="Y194" s="577" t="s">
        <v>34</v>
      </c>
      <c r="Z194" s="983">
        <f t="shared" si="432"/>
        <v>0</v>
      </c>
      <c r="AA194" s="836">
        <f t="shared" si="433"/>
        <v>0</v>
      </c>
      <c r="AB194" s="836">
        <f t="shared" si="434"/>
        <v>0</v>
      </c>
      <c r="AC194" s="984">
        <f t="shared" si="435"/>
        <v>0</v>
      </c>
      <c r="AD194" s="985">
        <f t="shared" si="447"/>
        <v>0</v>
      </c>
      <c r="AE194" s="986">
        <f t="shared" si="436"/>
        <v>0</v>
      </c>
      <c r="AF194" s="986">
        <f t="shared" si="437"/>
        <v>0</v>
      </c>
      <c r="AG194" s="987">
        <f t="shared" si="438"/>
        <v>0</v>
      </c>
    </row>
    <row r="195" spans="1:33" s="105" customFormat="1" ht="18.600000000000001" thickBot="1">
      <c r="A195" s="1212"/>
      <c r="B195" s="108" t="s">
        <v>162</v>
      </c>
      <c r="C195" s="210" t="s">
        <v>163</v>
      </c>
      <c r="D195" s="110"/>
      <c r="E195" s="211" t="s">
        <v>164</v>
      </c>
      <c r="F195" s="117" t="s">
        <v>43</v>
      </c>
      <c r="G195" s="833">
        <f t="shared" ref="G195:U195" si="448">G196+G197+G210+G241+G245+G246+G247+G248+G249+G250+G253+G256+G259+G263+G266+G269+G272+G275+G276+G277+G308+G311+G312+G313+G314+G322+G323</f>
        <v>1045.6999999999998</v>
      </c>
      <c r="H195" s="834">
        <f t="shared" si="448"/>
        <v>0</v>
      </c>
      <c r="I195" s="835">
        <f t="shared" si="448"/>
        <v>1045.6999999999998</v>
      </c>
      <c r="J195" s="833">
        <f t="shared" si="448"/>
        <v>77.48</v>
      </c>
      <c r="K195" s="834">
        <f t="shared" si="448"/>
        <v>0</v>
      </c>
      <c r="L195" s="835">
        <f t="shared" si="448"/>
        <v>77.48</v>
      </c>
      <c r="M195" s="833">
        <f t="shared" si="448"/>
        <v>189.32299999999998</v>
      </c>
      <c r="N195" s="834">
        <f t="shared" si="448"/>
        <v>0</v>
      </c>
      <c r="O195" s="835">
        <f t="shared" si="448"/>
        <v>189.32299999999998</v>
      </c>
      <c r="P195" s="833">
        <f t="shared" si="448"/>
        <v>0</v>
      </c>
      <c r="Q195" s="834">
        <f t="shared" si="448"/>
        <v>0</v>
      </c>
      <c r="R195" s="835">
        <f t="shared" si="448"/>
        <v>0</v>
      </c>
      <c r="S195" s="833">
        <f t="shared" si="448"/>
        <v>0</v>
      </c>
      <c r="T195" s="834">
        <f t="shared" si="448"/>
        <v>0</v>
      </c>
      <c r="U195" s="835">
        <f t="shared" si="448"/>
        <v>0</v>
      </c>
      <c r="V195" s="564" t="s">
        <v>34</v>
      </c>
      <c r="W195" s="554" t="s">
        <v>34</v>
      </c>
      <c r="X195" s="554" t="s">
        <v>34</v>
      </c>
      <c r="Y195" s="565" t="s">
        <v>34</v>
      </c>
      <c r="Z195" s="977">
        <f t="shared" si="432"/>
        <v>968.2199999999998</v>
      </c>
      <c r="AA195" s="978">
        <f t="shared" si="433"/>
        <v>856.37699999999984</v>
      </c>
      <c r="AB195" s="978">
        <f t="shared" si="434"/>
        <v>1045.6999999999998</v>
      </c>
      <c r="AC195" s="979">
        <f t="shared" si="435"/>
        <v>1045.6999999999998</v>
      </c>
      <c r="AD195" s="980">
        <f t="shared" si="447"/>
        <v>7.3999999999999996E-2</v>
      </c>
      <c r="AE195" s="981">
        <f t="shared" si="436"/>
        <v>0.18099999999999999</v>
      </c>
      <c r="AF195" s="981">
        <f t="shared" si="437"/>
        <v>0</v>
      </c>
      <c r="AG195" s="982">
        <f>IF(G195&gt;0,ROUND((S195/G195),3),0)</f>
        <v>0</v>
      </c>
    </row>
    <row r="196" spans="1:33" s="147" customFormat="1" ht="75" outlineLevel="1" thickBot="1">
      <c r="A196" s="135"/>
      <c r="B196" s="144" t="s">
        <v>165</v>
      </c>
      <c r="C196" s="212">
        <v>2240</v>
      </c>
      <c r="D196" s="213" t="s">
        <v>166</v>
      </c>
      <c r="E196" s="55" t="s">
        <v>527</v>
      </c>
      <c r="F196" s="146" t="s">
        <v>43</v>
      </c>
      <c r="G196" s="863">
        <f>H196+I196</f>
        <v>264.39999999999998</v>
      </c>
      <c r="H196" s="864"/>
      <c r="I196" s="865">
        <v>264.39999999999998</v>
      </c>
      <c r="J196" s="863">
        <f>K196+L196</f>
        <v>54.1</v>
      </c>
      <c r="K196" s="864"/>
      <c r="L196" s="865">
        <v>54.1</v>
      </c>
      <c r="M196" s="863">
        <f>N196+O196</f>
        <v>102</v>
      </c>
      <c r="N196" s="864"/>
      <c r="O196" s="865">
        <v>102</v>
      </c>
      <c r="P196" s="863">
        <f>Q196+R196</f>
        <v>0</v>
      </c>
      <c r="Q196" s="864"/>
      <c r="R196" s="865"/>
      <c r="S196" s="863">
        <f>T196+U196</f>
        <v>0</v>
      </c>
      <c r="T196" s="864"/>
      <c r="U196" s="865"/>
      <c r="V196" s="578" t="s">
        <v>34</v>
      </c>
      <c r="W196" s="579" t="s">
        <v>34</v>
      </c>
      <c r="X196" s="579" t="s">
        <v>34</v>
      </c>
      <c r="Y196" s="580" t="s">
        <v>34</v>
      </c>
      <c r="Z196" s="1010">
        <f t="shared" si="432"/>
        <v>210.29999999999998</v>
      </c>
      <c r="AA196" s="1011">
        <f t="shared" si="433"/>
        <v>162.39999999999998</v>
      </c>
      <c r="AB196" s="1011">
        <f t="shared" si="434"/>
        <v>264.39999999999998</v>
      </c>
      <c r="AC196" s="1012">
        <f t="shared" si="435"/>
        <v>264.39999999999998</v>
      </c>
      <c r="AD196" s="1013">
        <f t="shared" si="447"/>
        <v>0.20499999999999999</v>
      </c>
      <c r="AE196" s="1014">
        <f t="shared" si="436"/>
        <v>0.38600000000000001</v>
      </c>
      <c r="AF196" s="1014">
        <f t="shared" si="437"/>
        <v>0</v>
      </c>
      <c r="AG196" s="1015">
        <f t="shared" ref="AG196:AG198" si="449">IF(G196&gt;0,ROUND((S196/G196),3),0)</f>
        <v>0</v>
      </c>
    </row>
    <row r="197" spans="1:33" s="20" customFormat="1" ht="38.4" outlineLevel="1" thickTop="1" thickBot="1">
      <c r="A197" s="135"/>
      <c r="B197" s="214" t="s">
        <v>167</v>
      </c>
      <c r="C197" s="193">
        <v>2240</v>
      </c>
      <c r="D197" s="194" t="s">
        <v>57</v>
      </c>
      <c r="E197" s="215" t="s">
        <v>168</v>
      </c>
      <c r="F197" s="216" t="s">
        <v>43</v>
      </c>
      <c r="G197" s="846">
        <f>G198+G202+G206</f>
        <v>0</v>
      </c>
      <c r="H197" s="868">
        <f t="shared" ref="H197" si="450">H198+H202+H206</f>
        <v>0</v>
      </c>
      <c r="I197" s="869">
        <f>I198+I202+I206</f>
        <v>0</v>
      </c>
      <c r="J197" s="846">
        <f>J198+J202+J206</f>
        <v>0</v>
      </c>
      <c r="K197" s="868">
        <f t="shared" ref="K197" si="451">K198+K202+K206</f>
        <v>0</v>
      </c>
      <c r="L197" s="869">
        <f>L198+L202+L206</f>
        <v>0</v>
      </c>
      <c r="M197" s="846">
        <f>M198+M202+M206</f>
        <v>0</v>
      </c>
      <c r="N197" s="868">
        <f t="shared" ref="N197" si="452">N198+N202+N206</f>
        <v>0</v>
      </c>
      <c r="O197" s="869">
        <f>O198+O202+O206</f>
        <v>0</v>
      </c>
      <c r="P197" s="846">
        <f>P198+P202+P206</f>
        <v>0</v>
      </c>
      <c r="Q197" s="868">
        <f t="shared" ref="Q197" si="453">Q198+Q202+Q206</f>
        <v>0</v>
      </c>
      <c r="R197" s="869">
        <f>R198+R202+R206</f>
        <v>0</v>
      </c>
      <c r="S197" s="846">
        <f>S198+S202+S206</f>
        <v>0</v>
      </c>
      <c r="T197" s="868">
        <f t="shared" ref="T197" si="454">T198+T202+T206</f>
        <v>0</v>
      </c>
      <c r="U197" s="869">
        <f>U198+U202+U206</f>
        <v>0</v>
      </c>
      <c r="V197" s="578" t="s">
        <v>34</v>
      </c>
      <c r="W197" s="579" t="s">
        <v>34</v>
      </c>
      <c r="X197" s="579" t="s">
        <v>34</v>
      </c>
      <c r="Y197" s="580" t="s">
        <v>34</v>
      </c>
      <c r="Z197" s="1010">
        <f t="shared" si="432"/>
        <v>0</v>
      </c>
      <c r="AA197" s="1011">
        <f t="shared" si="433"/>
        <v>0</v>
      </c>
      <c r="AB197" s="1011">
        <f t="shared" si="434"/>
        <v>0</v>
      </c>
      <c r="AC197" s="1012">
        <f t="shared" si="435"/>
        <v>0</v>
      </c>
      <c r="AD197" s="1013">
        <f t="shared" si="447"/>
        <v>0</v>
      </c>
      <c r="AE197" s="1014">
        <f t="shared" si="436"/>
        <v>0</v>
      </c>
      <c r="AF197" s="1014">
        <f t="shared" si="437"/>
        <v>0</v>
      </c>
      <c r="AG197" s="1015">
        <f t="shared" si="449"/>
        <v>0</v>
      </c>
    </row>
    <row r="198" spans="1:33" s="20" customFormat="1" ht="27" outlineLevel="1" thickTop="1">
      <c r="A198" s="135"/>
      <c r="B198" s="161" t="s">
        <v>169</v>
      </c>
      <c r="C198" s="212">
        <v>2240</v>
      </c>
      <c r="D198" s="217" t="s">
        <v>57</v>
      </c>
      <c r="E198" s="187" t="s">
        <v>646</v>
      </c>
      <c r="F198" s="119" t="s">
        <v>43</v>
      </c>
      <c r="G198" s="653">
        <f>H198+I198</f>
        <v>0</v>
      </c>
      <c r="H198" s="836">
        <f>ROUND(H200*40%*H201/1000,1)</f>
        <v>0</v>
      </c>
      <c r="I198" s="837">
        <f>ROUND(I200*40%*I201/1000,1)</f>
        <v>0</v>
      </c>
      <c r="J198" s="653">
        <f>K198+L198</f>
        <v>0</v>
      </c>
      <c r="K198" s="836">
        <f>ROUND(K200*40%*K201/1000,1)</f>
        <v>0</v>
      </c>
      <c r="L198" s="837">
        <f>ROUND(L200*40%*L201/1000,1)</f>
        <v>0</v>
      </c>
      <c r="M198" s="653">
        <f>N198+O198</f>
        <v>0</v>
      </c>
      <c r="N198" s="836">
        <f>ROUND(N200*40%*N201/1000,1)</f>
        <v>0</v>
      </c>
      <c r="O198" s="837">
        <f>ROUND(O200*40%*O201/1000,1)</f>
        <v>0</v>
      </c>
      <c r="P198" s="653">
        <f>Q198+R198</f>
        <v>0</v>
      </c>
      <c r="Q198" s="836">
        <f>ROUND(Q200*40%*Q201/1000,1)</f>
        <v>0</v>
      </c>
      <c r="R198" s="837">
        <f>ROUND(R200*40%*R201/1000,1)</f>
        <v>0</v>
      </c>
      <c r="S198" s="653">
        <f>T198+U198</f>
        <v>0</v>
      </c>
      <c r="T198" s="836">
        <f>ROUND(T200*40%*T201/1000,1)</f>
        <v>0</v>
      </c>
      <c r="U198" s="837">
        <f>ROUND(U200*40%*U201/1000,1)</f>
        <v>0</v>
      </c>
      <c r="V198" s="575" t="s">
        <v>34</v>
      </c>
      <c r="W198" s="576" t="s">
        <v>34</v>
      </c>
      <c r="X198" s="576" t="s">
        <v>34</v>
      </c>
      <c r="Y198" s="577" t="s">
        <v>34</v>
      </c>
      <c r="Z198" s="983">
        <f t="shared" si="432"/>
        <v>0</v>
      </c>
      <c r="AA198" s="836">
        <f t="shared" si="433"/>
        <v>0</v>
      </c>
      <c r="AB198" s="836">
        <f t="shared" si="434"/>
        <v>0</v>
      </c>
      <c r="AC198" s="984">
        <f t="shared" si="435"/>
        <v>0</v>
      </c>
      <c r="AD198" s="985">
        <f t="shared" si="447"/>
        <v>0</v>
      </c>
      <c r="AE198" s="986">
        <f t="shared" si="436"/>
        <v>0</v>
      </c>
      <c r="AF198" s="986">
        <f t="shared" si="437"/>
        <v>0</v>
      </c>
      <c r="AG198" s="987">
        <f t="shared" si="449"/>
        <v>0</v>
      </c>
    </row>
    <row r="199" spans="1:33" s="218" customFormat="1" ht="12" outlineLevel="1">
      <c r="A199" s="1213"/>
      <c r="B199" s="123"/>
      <c r="C199" s="219"/>
      <c r="D199" s="220"/>
      <c r="E199" s="126" t="s">
        <v>170</v>
      </c>
      <c r="F199" s="124" t="s">
        <v>35</v>
      </c>
      <c r="G199" s="838">
        <f>H199+I199</f>
        <v>0</v>
      </c>
      <c r="H199" s="839"/>
      <c r="I199" s="840"/>
      <c r="J199" s="838">
        <f>K199+L199</f>
        <v>0</v>
      </c>
      <c r="K199" s="839"/>
      <c r="L199" s="840"/>
      <c r="M199" s="838">
        <f>N199+O199</f>
        <v>0</v>
      </c>
      <c r="N199" s="839"/>
      <c r="O199" s="840"/>
      <c r="P199" s="838">
        <f>Q199+R199</f>
        <v>0</v>
      </c>
      <c r="Q199" s="839"/>
      <c r="R199" s="840"/>
      <c r="S199" s="838">
        <f>T199+U199</f>
        <v>0</v>
      </c>
      <c r="T199" s="839"/>
      <c r="U199" s="840"/>
      <c r="V199" s="569" t="s">
        <v>34</v>
      </c>
      <c r="W199" s="570" t="s">
        <v>34</v>
      </c>
      <c r="X199" s="570" t="s">
        <v>34</v>
      </c>
      <c r="Y199" s="571" t="s">
        <v>34</v>
      </c>
      <c r="Z199" s="1004" t="s">
        <v>34</v>
      </c>
      <c r="AA199" s="1005" t="s">
        <v>34</v>
      </c>
      <c r="AB199" s="1005" t="s">
        <v>34</v>
      </c>
      <c r="AC199" s="1006" t="s">
        <v>34</v>
      </c>
      <c r="AD199" s="1004" t="s">
        <v>34</v>
      </c>
      <c r="AE199" s="1005" t="s">
        <v>34</v>
      </c>
      <c r="AF199" s="1005" t="s">
        <v>34</v>
      </c>
      <c r="AG199" s="1006" t="s">
        <v>34</v>
      </c>
    </row>
    <row r="200" spans="1:33" s="218" customFormat="1" ht="12" outlineLevel="1">
      <c r="A200" s="1213"/>
      <c r="B200" s="123"/>
      <c r="C200" s="219"/>
      <c r="D200" s="220"/>
      <c r="E200" s="126" t="s">
        <v>171</v>
      </c>
      <c r="F200" s="124" t="s">
        <v>172</v>
      </c>
      <c r="G200" s="838">
        <f>H200+I200</f>
        <v>0</v>
      </c>
      <c r="H200" s="839"/>
      <c r="I200" s="840"/>
      <c r="J200" s="838">
        <f>K200+L200</f>
        <v>0</v>
      </c>
      <c r="K200" s="839"/>
      <c r="L200" s="840"/>
      <c r="M200" s="838">
        <f>N200+O200</f>
        <v>0</v>
      </c>
      <c r="N200" s="839"/>
      <c r="O200" s="840"/>
      <c r="P200" s="838">
        <f>Q200+R200</f>
        <v>0</v>
      </c>
      <c r="Q200" s="839"/>
      <c r="R200" s="840"/>
      <c r="S200" s="838">
        <f>T200+U200</f>
        <v>0</v>
      </c>
      <c r="T200" s="839"/>
      <c r="U200" s="840"/>
      <c r="V200" s="584" t="s">
        <v>34</v>
      </c>
      <c r="W200" s="585" t="s">
        <v>34</v>
      </c>
      <c r="X200" s="585" t="s">
        <v>34</v>
      </c>
      <c r="Y200" s="586" t="s">
        <v>34</v>
      </c>
      <c r="Z200" s="1021" t="s">
        <v>34</v>
      </c>
      <c r="AA200" s="1022" t="s">
        <v>34</v>
      </c>
      <c r="AB200" s="1022" t="s">
        <v>34</v>
      </c>
      <c r="AC200" s="1023" t="s">
        <v>34</v>
      </c>
      <c r="AD200" s="1021" t="s">
        <v>34</v>
      </c>
      <c r="AE200" s="1022" t="s">
        <v>34</v>
      </c>
      <c r="AF200" s="1022" t="s">
        <v>34</v>
      </c>
      <c r="AG200" s="1023" t="s">
        <v>34</v>
      </c>
    </row>
    <row r="201" spans="1:33" s="218" customFormat="1" ht="12" outlineLevel="1">
      <c r="A201" s="1213"/>
      <c r="B201" s="123"/>
      <c r="C201" s="219"/>
      <c r="D201" s="220"/>
      <c r="E201" s="126" t="s">
        <v>648</v>
      </c>
      <c r="F201" s="124" t="s">
        <v>62</v>
      </c>
      <c r="G201" s="857">
        <f>IF(I201+H201&gt;0,AVERAGE(H201:I201),0)</f>
        <v>0</v>
      </c>
      <c r="H201" s="858"/>
      <c r="I201" s="859"/>
      <c r="J201" s="857">
        <f>IF(L201+K201&gt;0,AVERAGE(K201:L201),0)</f>
        <v>0</v>
      </c>
      <c r="K201" s="858"/>
      <c r="L201" s="859"/>
      <c r="M201" s="857">
        <f>IF(O201+N201&gt;0,AVERAGE(N201:O201),0)</f>
        <v>0</v>
      </c>
      <c r="N201" s="858"/>
      <c r="O201" s="859"/>
      <c r="P201" s="857">
        <f>IF(R201+Q201&gt;0,AVERAGE(Q201:R201),0)</f>
        <v>0</v>
      </c>
      <c r="Q201" s="858"/>
      <c r="R201" s="859"/>
      <c r="S201" s="857">
        <f>IF(U201+T201&gt;0,AVERAGE(T201:U201),0)</f>
        <v>0</v>
      </c>
      <c r="T201" s="858"/>
      <c r="U201" s="859"/>
      <c r="V201" s="569" t="s">
        <v>34</v>
      </c>
      <c r="W201" s="570" t="s">
        <v>34</v>
      </c>
      <c r="X201" s="570" t="s">
        <v>34</v>
      </c>
      <c r="Y201" s="571" t="s">
        <v>34</v>
      </c>
      <c r="Z201" s="1004" t="s">
        <v>34</v>
      </c>
      <c r="AA201" s="1005" t="s">
        <v>34</v>
      </c>
      <c r="AB201" s="1005" t="s">
        <v>34</v>
      </c>
      <c r="AC201" s="1006" t="s">
        <v>34</v>
      </c>
      <c r="AD201" s="1004" t="s">
        <v>34</v>
      </c>
      <c r="AE201" s="1005" t="s">
        <v>34</v>
      </c>
      <c r="AF201" s="1005" t="s">
        <v>34</v>
      </c>
      <c r="AG201" s="1006" t="s">
        <v>34</v>
      </c>
    </row>
    <row r="202" spans="1:33" s="20" customFormat="1" ht="39.6" outlineLevel="1">
      <c r="A202" s="135"/>
      <c r="B202" s="161" t="s">
        <v>173</v>
      </c>
      <c r="C202" s="212">
        <v>2240</v>
      </c>
      <c r="D202" s="217" t="s">
        <v>57</v>
      </c>
      <c r="E202" s="164" t="s">
        <v>647</v>
      </c>
      <c r="F202" s="221" t="s">
        <v>43</v>
      </c>
      <c r="G202" s="650">
        <f>H202+I202</f>
        <v>0</v>
      </c>
      <c r="H202" s="855">
        <f>ROUND(H204*2.5%*H205/1000,1)</f>
        <v>0</v>
      </c>
      <c r="I202" s="856">
        <f>ROUND(I204*2.5%*I205/1000,1)</f>
        <v>0</v>
      </c>
      <c r="J202" s="650">
        <f>K202+L202</f>
        <v>0</v>
      </c>
      <c r="K202" s="855">
        <f>ROUND(K204*2.5%*K205/1000,1)</f>
        <v>0</v>
      </c>
      <c r="L202" s="856">
        <f>ROUND(L204*2.5%*L205/1000,1)</f>
        <v>0</v>
      </c>
      <c r="M202" s="650">
        <f>N202+O202</f>
        <v>0</v>
      </c>
      <c r="N202" s="855">
        <f>ROUND(N204*2.5%*N205/1000,1)</f>
        <v>0</v>
      </c>
      <c r="O202" s="856">
        <f>ROUND(O204*2.5%*O205/1000,1)</f>
        <v>0</v>
      </c>
      <c r="P202" s="650">
        <f>Q202+R202</f>
        <v>0</v>
      </c>
      <c r="Q202" s="855">
        <f>ROUND(Q204*2.5%*Q205/1000,1)</f>
        <v>0</v>
      </c>
      <c r="R202" s="856">
        <f>ROUND(R204*2.5%*R205/1000,1)</f>
        <v>0</v>
      </c>
      <c r="S202" s="650">
        <f>T202+U202</f>
        <v>0</v>
      </c>
      <c r="T202" s="855">
        <f>ROUND(T204*2.5%*T205/1000,1)</f>
        <v>0</v>
      </c>
      <c r="U202" s="856">
        <f>ROUND(U204*2.5%*U205/1000,1)</f>
        <v>0</v>
      </c>
      <c r="V202" s="587" t="s">
        <v>34</v>
      </c>
      <c r="W202" s="588" t="s">
        <v>34</v>
      </c>
      <c r="X202" s="588" t="s">
        <v>34</v>
      </c>
      <c r="Y202" s="589" t="s">
        <v>34</v>
      </c>
      <c r="Z202" s="988">
        <f t="shared" ref="Z202" si="455">G202-J202</f>
        <v>0</v>
      </c>
      <c r="AA202" s="855">
        <f t="shared" ref="AA202" si="456">G202-M202</f>
        <v>0</v>
      </c>
      <c r="AB202" s="855">
        <f t="shared" ref="AB202" si="457">G202-P202</f>
        <v>0</v>
      </c>
      <c r="AC202" s="1024">
        <f t="shared" ref="AC202" si="458">G202-S202</f>
        <v>0</v>
      </c>
      <c r="AD202" s="1025">
        <f t="shared" ref="AD202" si="459">IF(G202&gt;0,ROUND((J202/G202),3),0)</f>
        <v>0</v>
      </c>
      <c r="AE202" s="1026">
        <f t="shared" ref="AE202" si="460">IF(G202&gt;0,ROUND((M202/G202),3),0)</f>
        <v>0</v>
      </c>
      <c r="AF202" s="1026">
        <f t="shared" ref="AF202" si="461">IF(G202&gt;0,ROUND((P202/G202),3),0)</f>
        <v>0</v>
      </c>
      <c r="AG202" s="1027">
        <f t="shared" ref="AG202" si="462">IF(G202&gt;0,ROUND((S202/G202),3),0)</f>
        <v>0</v>
      </c>
    </row>
    <row r="203" spans="1:33" s="218" customFormat="1" ht="12" outlineLevel="1">
      <c r="A203" s="1213"/>
      <c r="B203" s="123"/>
      <c r="C203" s="219"/>
      <c r="D203" s="220"/>
      <c r="E203" s="126" t="s">
        <v>650</v>
      </c>
      <c r="F203" s="124" t="s">
        <v>35</v>
      </c>
      <c r="G203" s="838">
        <f>H203+I203</f>
        <v>0</v>
      </c>
      <c r="H203" s="839"/>
      <c r="I203" s="840"/>
      <c r="J203" s="838">
        <f>K203+L203</f>
        <v>0</v>
      </c>
      <c r="K203" s="839"/>
      <c r="L203" s="840"/>
      <c r="M203" s="838">
        <f>N203+O203</f>
        <v>0</v>
      </c>
      <c r="N203" s="839"/>
      <c r="O203" s="840"/>
      <c r="P203" s="838">
        <f>Q203+R203</f>
        <v>0</v>
      </c>
      <c r="Q203" s="839"/>
      <c r="R203" s="840"/>
      <c r="S203" s="838">
        <f>T203+U203</f>
        <v>0</v>
      </c>
      <c r="T203" s="839"/>
      <c r="U203" s="840"/>
      <c r="V203" s="569" t="s">
        <v>34</v>
      </c>
      <c r="W203" s="570" t="s">
        <v>34</v>
      </c>
      <c r="X203" s="570" t="s">
        <v>34</v>
      </c>
      <c r="Y203" s="571" t="s">
        <v>34</v>
      </c>
      <c r="Z203" s="1004" t="s">
        <v>34</v>
      </c>
      <c r="AA203" s="1005" t="s">
        <v>34</v>
      </c>
      <c r="AB203" s="1005" t="s">
        <v>34</v>
      </c>
      <c r="AC203" s="1006" t="s">
        <v>34</v>
      </c>
      <c r="AD203" s="1004" t="s">
        <v>34</v>
      </c>
      <c r="AE203" s="1005" t="s">
        <v>34</v>
      </c>
      <c r="AF203" s="1005" t="s">
        <v>34</v>
      </c>
      <c r="AG203" s="1006" t="s">
        <v>34</v>
      </c>
    </row>
    <row r="204" spans="1:33" s="218" customFormat="1" ht="12" outlineLevel="1">
      <c r="A204" s="1213"/>
      <c r="B204" s="123"/>
      <c r="C204" s="219"/>
      <c r="D204" s="220"/>
      <c r="E204" s="126" t="s">
        <v>171</v>
      </c>
      <c r="F204" s="124" t="s">
        <v>172</v>
      </c>
      <c r="G204" s="838">
        <f>H204+I204</f>
        <v>0</v>
      </c>
      <c r="H204" s="839"/>
      <c r="I204" s="840"/>
      <c r="J204" s="838">
        <f>K204+L204</f>
        <v>0</v>
      </c>
      <c r="K204" s="839"/>
      <c r="L204" s="840"/>
      <c r="M204" s="838">
        <f>N204+O204</f>
        <v>0</v>
      </c>
      <c r="N204" s="839"/>
      <c r="O204" s="840"/>
      <c r="P204" s="838">
        <f>Q204+R204</f>
        <v>0</v>
      </c>
      <c r="Q204" s="839"/>
      <c r="R204" s="840"/>
      <c r="S204" s="838">
        <f>T204+U204</f>
        <v>0</v>
      </c>
      <c r="T204" s="839"/>
      <c r="U204" s="840"/>
      <c r="V204" s="584" t="s">
        <v>34</v>
      </c>
      <c r="W204" s="585" t="s">
        <v>34</v>
      </c>
      <c r="X204" s="585" t="s">
        <v>34</v>
      </c>
      <c r="Y204" s="586" t="s">
        <v>34</v>
      </c>
      <c r="Z204" s="1021" t="s">
        <v>34</v>
      </c>
      <c r="AA204" s="1022" t="s">
        <v>34</v>
      </c>
      <c r="AB204" s="1022" t="s">
        <v>34</v>
      </c>
      <c r="AC204" s="1023" t="s">
        <v>34</v>
      </c>
      <c r="AD204" s="1021" t="s">
        <v>34</v>
      </c>
      <c r="AE204" s="1022" t="s">
        <v>34</v>
      </c>
      <c r="AF204" s="1022" t="s">
        <v>34</v>
      </c>
      <c r="AG204" s="1023" t="s">
        <v>34</v>
      </c>
    </row>
    <row r="205" spans="1:33" s="93" customFormat="1" ht="12" outlineLevel="1">
      <c r="A205" s="1213"/>
      <c r="B205" s="222"/>
      <c r="C205" s="223"/>
      <c r="D205" s="224"/>
      <c r="E205" s="126" t="s">
        <v>648</v>
      </c>
      <c r="F205" s="124" t="s">
        <v>62</v>
      </c>
      <c r="G205" s="857">
        <f>IF(I205+H205&gt;0,AVERAGE(H205:I205),0)</f>
        <v>0</v>
      </c>
      <c r="H205" s="858"/>
      <c r="I205" s="859"/>
      <c r="J205" s="857">
        <f>IF(L205+K205&gt;0,AVERAGE(K205:L205),0)</f>
        <v>0</v>
      </c>
      <c r="K205" s="858"/>
      <c r="L205" s="859"/>
      <c r="M205" s="857">
        <f>IF(O205+N205&gt;0,AVERAGE(N205:O205),0)</f>
        <v>0</v>
      </c>
      <c r="N205" s="858"/>
      <c r="O205" s="859"/>
      <c r="P205" s="857">
        <f>IF(R205+Q205&gt;0,AVERAGE(Q205:R205),0)</f>
        <v>0</v>
      </c>
      <c r="Q205" s="858"/>
      <c r="R205" s="859"/>
      <c r="S205" s="857">
        <f>IF(U205+T205&gt;0,AVERAGE(T205:U205),0)</f>
        <v>0</v>
      </c>
      <c r="T205" s="858"/>
      <c r="U205" s="859"/>
      <c r="V205" s="569" t="s">
        <v>34</v>
      </c>
      <c r="W205" s="570" t="s">
        <v>34</v>
      </c>
      <c r="X205" s="570" t="s">
        <v>34</v>
      </c>
      <c r="Y205" s="571" t="s">
        <v>34</v>
      </c>
      <c r="Z205" s="1004" t="s">
        <v>34</v>
      </c>
      <c r="AA205" s="1005" t="s">
        <v>34</v>
      </c>
      <c r="AB205" s="1005" t="s">
        <v>34</v>
      </c>
      <c r="AC205" s="1006" t="s">
        <v>34</v>
      </c>
      <c r="AD205" s="1004" t="s">
        <v>34</v>
      </c>
      <c r="AE205" s="1005" t="s">
        <v>34</v>
      </c>
      <c r="AF205" s="1005" t="s">
        <v>34</v>
      </c>
      <c r="AG205" s="1006" t="s">
        <v>34</v>
      </c>
    </row>
    <row r="206" spans="1:33" s="20" customFormat="1" ht="39.6" outlineLevel="1">
      <c r="A206" s="135"/>
      <c r="B206" s="161" t="s">
        <v>174</v>
      </c>
      <c r="C206" s="212">
        <v>2240</v>
      </c>
      <c r="D206" s="217" t="s">
        <v>57</v>
      </c>
      <c r="E206" s="164" t="s">
        <v>649</v>
      </c>
      <c r="F206" s="221" t="s">
        <v>43</v>
      </c>
      <c r="G206" s="650">
        <f>H206+I206</f>
        <v>0</v>
      </c>
      <c r="H206" s="855">
        <f>ROUND(H208*2.5%*H209/1000,1)</f>
        <v>0</v>
      </c>
      <c r="I206" s="856">
        <f>ROUND(I208*2.5%*I209/1000,1)</f>
        <v>0</v>
      </c>
      <c r="J206" s="650">
        <f>K206+L206</f>
        <v>0</v>
      </c>
      <c r="K206" s="855">
        <f>ROUND(K208*2.5%*K209/1000,1)</f>
        <v>0</v>
      </c>
      <c r="L206" s="856">
        <f>ROUND(L208*2.5%*L209/1000,1)</f>
        <v>0</v>
      </c>
      <c r="M206" s="650">
        <f>N206+O206</f>
        <v>0</v>
      </c>
      <c r="N206" s="855">
        <f>ROUND(N208*2.5%*N209/1000,1)</f>
        <v>0</v>
      </c>
      <c r="O206" s="856">
        <f>ROUND(O208*2.5%*O209/1000,1)</f>
        <v>0</v>
      </c>
      <c r="P206" s="650">
        <f>Q206+R206</f>
        <v>0</v>
      </c>
      <c r="Q206" s="855">
        <f>ROUND(Q208*2.5%*Q209/1000,1)</f>
        <v>0</v>
      </c>
      <c r="R206" s="856">
        <f>ROUND(R208*2.5%*R209/1000,1)</f>
        <v>0</v>
      </c>
      <c r="S206" s="650">
        <f>T206+U206</f>
        <v>0</v>
      </c>
      <c r="T206" s="855">
        <f>ROUND(T208*2.5%*T209/1000,1)</f>
        <v>0</v>
      </c>
      <c r="U206" s="856">
        <f>ROUND(U208*2.5%*U209/1000,1)</f>
        <v>0</v>
      </c>
      <c r="V206" s="587" t="s">
        <v>34</v>
      </c>
      <c r="W206" s="588" t="s">
        <v>34</v>
      </c>
      <c r="X206" s="588" t="s">
        <v>34</v>
      </c>
      <c r="Y206" s="589" t="s">
        <v>34</v>
      </c>
      <c r="Z206" s="988">
        <f t="shared" ref="Z206" si="463">G206-J206</f>
        <v>0</v>
      </c>
      <c r="AA206" s="855">
        <f t="shared" ref="AA206" si="464">G206-M206</f>
        <v>0</v>
      </c>
      <c r="AB206" s="855">
        <f t="shared" ref="AB206" si="465">G206-P206</f>
        <v>0</v>
      </c>
      <c r="AC206" s="1024">
        <f t="shared" ref="AC206" si="466">G206-S206</f>
        <v>0</v>
      </c>
      <c r="AD206" s="1025">
        <f t="shared" ref="AD206" si="467">IF(G206&gt;0,ROUND((J206/G206),3),0)</f>
        <v>0</v>
      </c>
      <c r="AE206" s="1026">
        <f t="shared" ref="AE206" si="468">IF(G206&gt;0,ROUND((M206/G206),3),0)</f>
        <v>0</v>
      </c>
      <c r="AF206" s="1026">
        <f t="shared" ref="AF206" si="469">IF(G206&gt;0,ROUND((P206/G206),3),0)</f>
        <v>0</v>
      </c>
      <c r="AG206" s="1027">
        <f t="shared" ref="AG206" si="470">IF(G206&gt;0,ROUND((S206/G206),3),0)</f>
        <v>0</v>
      </c>
    </row>
    <row r="207" spans="1:33" s="93" customFormat="1" ht="12" outlineLevel="1">
      <c r="A207" s="1213"/>
      <c r="B207" s="222"/>
      <c r="C207" s="223"/>
      <c r="D207" s="224"/>
      <c r="E207" s="126" t="s">
        <v>175</v>
      </c>
      <c r="F207" s="124" t="s">
        <v>35</v>
      </c>
      <c r="G207" s="838">
        <f>H207+I207</f>
        <v>0</v>
      </c>
      <c r="H207" s="839"/>
      <c r="I207" s="840"/>
      <c r="J207" s="838">
        <f>K207+L207</f>
        <v>0</v>
      </c>
      <c r="K207" s="839"/>
      <c r="L207" s="840"/>
      <c r="M207" s="838">
        <f>N207+O207</f>
        <v>0</v>
      </c>
      <c r="N207" s="839"/>
      <c r="O207" s="840"/>
      <c r="P207" s="838">
        <f>Q207+R207</f>
        <v>0</v>
      </c>
      <c r="Q207" s="839"/>
      <c r="R207" s="840"/>
      <c r="S207" s="838">
        <f>T207+U207</f>
        <v>0</v>
      </c>
      <c r="T207" s="839"/>
      <c r="U207" s="840"/>
      <c r="V207" s="569" t="s">
        <v>34</v>
      </c>
      <c r="W207" s="570" t="s">
        <v>34</v>
      </c>
      <c r="X207" s="570" t="s">
        <v>34</v>
      </c>
      <c r="Y207" s="571" t="s">
        <v>34</v>
      </c>
      <c r="Z207" s="1004" t="s">
        <v>34</v>
      </c>
      <c r="AA207" s="1005" t="s">
        <v>34</v>
      </c>
      <c r="AB207" s="1005" t="s">
        <v>34</v>
      </c>
      <c r="AC207" s="1006" t="s">
        <v>34</v>
      </c>
      <c r="AD207" s="1004" t="s">
        <v>34</v>
      </c>
      <c r="AE207" s="1005" t="s">
        <v>34</v>
      </c>
      <c r="AF207" s="1005" t="s">
        <v>34</v>
      </c>
      <c r="AG207" s="1006" t="s">
        <v>34</v>
      </c>
    </row>
    <row r="208" spans="1:33" s="93" customFormat="1" ht="12" outlineLevel="1">
      <c r="A208" s="1213"/>
      <c r="B208" s="222"/>
      <c r="C208" s="223"/>
      <c r="D208" s="224"/>
      <c r="E208" s="225" t="s">
        <v>176</v>
      </c>
      <c r="F208" s="124" t="s">
        <v>172</v>
      </c>
      <c r="G208" s="838">
        <f>H208+I208</f>
        <v>0</v>
      </c>
      <c r="H208" s="839"/>
      <c r="I208" s="840"/>
      <c r="J208" s="838">
        <f>K208+L208</f>
        <v>0</v>
      </c>
      <c r="K208" s="839"/>
      <c r="L208" s="840"/>
      <c r="M208" s="838">
        <f>N208+O208</f>
        <v>0</v>
      </c>
      <c r="N208" s="839"/>
      <c r="O208" s="840"/>
      <c r="P208" s="838">
        <f>Q208+R208</f>
        <v>0</v>
      </c>
      <c r="Q208" s="839"/>
      <c r="R208" s="840"/>
      <c r="S208" s="838">
        <f>T208+U208</f>
        <v>0</v>
      </c>
      <c r="T208" s="839"/>
      <c r="U208" s="840"/>
      <c r="V208" s="584" t="s">
        <v>34</v>
      </c>
      <c r="W208" s="585" t="s">
        <v>34</v>
      </c>
      <c r="X208" s="585" t="s">
        <v>34</v>
      </c>
      <c r="Y208" s="586" t="s">
        <v>34</v>
      </c>
      <c r="Z208" s="1021" t="s">
        <v>34</v>
      </c>
      <c r="AA208" s="1022" t="s">
        <v>34</v>
      </c>
      <c r="AB208" s="1022" t="s">
        <v>34</v>
      </c>
      <c r="AC208" s="1023" t="s">
        <v>34</v>
      </c>
      <c r="AD208" s="1021" t="s">
        <v>34</v>
      </c>
      <c r="AE208" s="1022" t="s">
        <v>34</v>
      </c>
      <c r="AF208" s="1022" t="s">
        <v>34</v>
      </c>
      <c r="AG208" s="1023" t="s">
        <v>34</v>
      </c>
    </row>
    <row r="209" spans="1:33" s="93" customFormat="1" ht="12.6" outlineLevel="1" thickBot="1">
      <c r="A209" s="1213"/>
      <c r="B209" s="226"/>
      <c r="C209" s="227"/>
      <c r="D209" s="228"/>
      <c r="E209" s="229" t="s">
        <v>648</v>
      </c>
      <c r="F209" s="128" t="s">
        <v>62</v>
      </c>
      <c r="G209" s="841">
        <f>IF(I209+H209&gt;0,AVERAGE(H209:I209),0)</f>
        <v>0</v>
      </c>
      <c r="H209" s="842"/>
      <c r="I209" s="843"/>
      <c r="J209" s="841">
        <f>IF(L209+K209&gt;0,AVERAGE(K209:L209),0)</f>
        <v>0</v>
      </c>
      <c r="K209" s="842"/>
      <c r="L209" s="843"/>
      <c r="M209" s="841">
        <f>IF(O209+N209&gt;0,AVERAGE(N209:O209),0)</f>
        <v>0</v>
      </c>
      <c r="N209" s="842"/>
      <c r="O209" s="843"/>
      <c r="P209" s="841">
        <f>IF(R209+Q209&gt;0,AVERAGE(Q209:R209),0)</f>
        <v>0</v>
      </c>
      <c r="Q209" s="842"/>
      <c r="R209" s="843"/>
      <c r="S209" s="841">
        <f>IF(U209+T209&gt;0,AVERAGE(T209:U209),0)</f>
        <v>0</v>
      </c>
      <c r="T209" s="842"/>
      <c r="U209" s="843"/>
      <c r="V209" s="572" t="s">
        <v>34</v>
      </c>
      <c r="W209" s="573" t="s">
        <v>34</v>
      </c>
      <c r="X209" s="573" t="s">
        <v>34</v>
      </c>
      <c r="Y209" s="574" t="s">
        <v>34</v>
      </c>
      <c r="Z209" s="1007" t="s">
        <v>34</v>
      </c>
      <c r="AA209" s="1008" t="s">
        <v>34</v>
      </c>
      <c r="AB209" s="1008" t="s">
        <v>34</v>
      </c>
      <c r="AC209" s="1009" t="s">
        <v>34</v>
      </c>
      <c r="AD209" s="1007" t="s">
        <v>34</v>
      </c>
      <c r="AE209" s="1008" t="s">
        <v>34</v>
      </c>
      <c r="AF209" s="1008" t="s">
        <v>34</v>
      </c>
      <c r="AG209" s="1009" t="s">
        <v>34</v>
      </c>
    </row>
    <row r="210" spans="1:33" s="121" customFormat="1" ht="27.6" outlineLevel="1" thickTop="1" thickBot="1">
      <c r="A210" s="135"/>
      <c r="B210" s="230" t="s">
        <v>178</v>
      </c>
      <c r="C210" s="203">
        <v>2240</v>
      </c>
      <c r="D210" s="204" t="s">
        <v>57</v>
      </c>
      <c r="E210" s="179" t="s">
        <v>179</v>
      </c>
      <c r="F210" s="231" t="s">
        <v>43</v>
      </c>
      <c r="G210" s="849">
        <f t="shared" ref="G210:U210" si="471">G211+G221+G231</f>
        <v>0</v>
      </c>
      <c r="H210" s="850">
        <f t="shared" si="471"/>
        <v>0</v>
      </c>
      <c r="I210" s="851">
        <f t="shared" si="471"/>
        <v>0</v>
      </c>
      <c r="J210" s="849">
        <f t="shared" si="471"/>
        <v>0</v>
      </c>
      <c r="K210" s="850">
        <f t="shared" si="471"/>
        <v>0</v>
      </c>
      <c r="L210" s="851">
        <f t="shared" si="471"/>
        <v>0</v>
      </c>
      <c r="M210" s="849">
        <f t="shared" si="471"/>
        <v>0</v>
      </c>
      <c r="N210" s="850">
        <f t="shared" si="471"/>
        <v>0</v>
      </c>
      <c r="O210" s="851">
        <f t="shared" si="471"/>
        <v>0</v>
      </c>
      <c r="P210" s="849">
        <f t="shared" si="471"/>
        <v>0</v>
      </c>
      <c r="Q210" s="850">
        <f t="shared" si="471"/>
        <v>0</v>
      </c>
      <c r="R210" s="851">
        <f t="shared" si="471"/>
        <v>0</v>
      </c>
      <c r="S210" s="849">
        <f t="shared" si="471"/>
        <v>0</v>
      </c>
      <c r="T210" s="850">
        <f t="shared" si="471"/>
        <v>0</v>
      </c>
      <c r="U210" s="851">
        <f t="shared" si="471"/>
        <v>0</v>
      </c>
      <c r="V210" s="578" t="s">
        <v>34</v>
      </c>
      <c r="W210" s="579" t="s">
        <v>34</v>
      </c>
      <c r="X210" s="579" t="s">
        <v>34</v>
      </c>
      <c r="Y210" s="580" t="s">
        <v>34</v>
      </c>
      <c r="Z210" s="1010">
        <f t="shared" ref="Z210:Z212" si="472">G210-J210</f>
        <v>0</v>
      </c>
      <c r="AA210" s="1011">
        <f t="shared" ref="AA210:AA212" si="473">G210-M210</f>
        <v>0</v>
      </c>
      <c r="AB210" s="1011">
        <f t="shared" ref="AB210:AB212" si="474">G210-P210</f>
        <v>0</v>
      </c>
      <c r="AC210" s="1012">
        <f t="shared" ref="AC210:AC212" si="475">G210-S210</f>
        <v>0</v>
      </c>
      <c r="AD210" s="1013">
        <f t="shared" ref="AD210:AD212" si="476">IF(G210&gt;0,ROUND((J210/G210),3),0)</f>
        <v>0</v>
      </c>
      <c r="AE210" s="1014">
        <f t="shared" ref="AE210:AE212" si="477">IF(G210&gt;0,ROUND((M210/G210),3),0)</f>
        <v>0</v>
      </c>
      <c r="AF210" s="1014">
        <f t="shared" ref="AF210:AF212" si="478">IF(G210&gt;0,ROUND((P210/G210),3),0)</f>
        <v>0</v>
      </c>
      <c r="AG210" s="1015">
        <f t="shared" ref="AG210:AG212" si="479">IF(G210&gt;0,ROUND((S210/G210),3),0)</f>
        <v>0</v>
      </c>
    </row>
    <row r="211" spans="1:33" s="147" customFormat="1" ht="14.4" outlineLevel="1" thickTop="1">
      <c r="A211" s="460"/>
      <c r="B211" s="161" t="s">
        <v>180</v>
      </c>
      <c r="C211" s="201">
        <v>2240</v>
      </c>
      <c r="D211" s="202" t="s">
        <v>57</v>
      </c>
      <c r="E211" s="164" t="s">
        <v>181</v>
      </c>
      <c r="F211" s="162" t="s">
        <v>43</v>
      </c>
      <c r="G211" s="653">
        <f>H211+I211</f>
        <v>0</v>
      </c>
      <c r="H211" s="836">
        <f>ROUND(H212+H215+H218,1)</f>
        <v>0</v>
      </c>
      <c r="I211" s="837">
        <f>ROUND(I212+I215+I218,1)</f>
        <v>0</v>
      </c>
      <c r="J211" s="653">
        <f>K211+L211</f>
        <v>0</v>
      </c>
      <c r="K211" s="836">
        <f>ROUND(K212+K215+K218,1)</f>
        <v>0</v>
      </c>
      <c r="L211" s="837">
        <f>ROUND(L212+L215+L218,1)</f>
        <v>0</v>
      </c>
      <c r="M211" s="653">
        <f>N211+O211</f>
        <v>0</v>
      </c>
      <c r="N211" s="836">
        <f>ROUND(N212+N215+N218,1)</f>
        <v>0</v>
      </c>
      <c r="O211" s="837">
        <f>ROUND(O212+O215+O218,1)</f>
        <v>0</v>
      </c>
      <c r="P211" s="653">
        <f>Q211+R211</f>
        <v>0</v>
      </c>
      <c r="Q211" s="836">
        <f>ROUND(Q212+Q215+Q218,1)</f>
        <v>0</v>
      </c>
      <c r="R211" s="837">
        <f>ROUND(R212+R215+R218,1)</f>
        <v>0</v>
      </c>
      <c r="S211" s="653">
        <f>T211+U211</f>
        <v>0</v>
      </c>
      <c r="T211" s="836">
        <f>ROUND(T212+T215+T218,1)</f>
        <v>0</v>
      </c>
      <c r="U211" s="837">
        <f>ROUND(U212+U215+U218,1)</f>
        <v>0</v>
      </c>
      <c r="V211" s="575" t="s">
        <v>34</v>
      </c>
      <c r="W211" s="576" t="s">
        <v>34</v>
      </c>
      <c r="X211" s="576" t="s">
        <v>34</v>
      </c>
      <c r="Y211" s="577" t="s">
        <v>34</v>
      </c>
      <c r="Z211" s="983">
        <f t="shared" si="472"/>
        <v>0</v>
      </c>
      <c r="AA211" s="836">
        <f t="shared" si="473"/>
        <v>0</v>
      </c>
      <c r="AB211" s="836">
        <f t="shared" si="474"/>
        <v>0</v>
      </c>
      <c r="AC211" s="984">
        <f t="shared" si="475"/>
        <v>0</v>
      </c>
      <c r="AD211" s="985">
        <f t="shared" si="476"/>
        <v>0</v>
      </c>
      <c r="AE211" s="986">
        <f t="shared" si="477"/>
        <v>0</v>
      </c>
      <c r="AF211" s="986">
        <f t="shared" si="478"/>
        <v>0</v>
      </c>
      <c r="AG211" s="987">
        <f t="shared" si="479"/>
        <v>0</v>
      </c>
    </row>
    <row r="212" spans="1:33" s="234" customFormat="1" ht="13.2" outlineLevel="1">
      <c r="A212" s="135"/>
      <c r="B212" s="222" t="s">
        <v>182</v>
      </c>
      <c r="C212" s="223">
        <v>2240</v>
      </c>
      <c r="D212" s="224" t="s">
        <v>57</v>
      </c>
      <c r="E212" s="232" t="s">
        <v>183</v>
      </c>
      <c r="F212" s="233" t="s">
        <v>43</v>
      </c>
      <c r="G212" s="870">
        <f>H212+I212</f>
        <v>0</v>
      </c>
      <c r="H212" s="871">
        <f>ROUND(H213*H214/1000,1)</f>
        <v>0</v>
      </c>
      <c r="I212" s="872">
        <f>ROUND(I213*I214/1000,1)</f>
        <v>0</v>
      </c>
      <c r="J212" s="870">
        <f>K212+L212</f>
        <v>0</v>
      </c>
      <c r="K212" s="871">
        <f>ROUND(K213*K214/1000,1)</f>
        <v>0</v>
      </c>
      <c r="L212" s="872">
        <f>ROUND(L213*L214/1000,1)</f>
        <v>0</v>
      </c>
      <c r="M212" s="870">
        <f>N212+O212</f>
        <v>0</v>
      </c>
      <c r="N212" s="871">
        <f>ROUND(N213*N214/1000,1)</f>
        <v>0</v>
      </c>
      <c r="O212" s="872">
        <f>ROUND(O213*O214/1000,1)</f>
        <v>0</v>
      </c>
      <c r="P212" s="870">
        <f>Q212+R212</f>
        <v>0</v>
      </c>
      <c r="Q212" s="871">
        <f>ROUND(Q213*Q214/1000,1)</f>
        <v>0</v>
      </c>
      <c r="R212" s="872">
        <f>ROUND(R213*R214/1000,1)</f>
        <v>0</v>
      </c>
      <c r="S212" s="870">
        <f>T212+U212</f>
        <v>0</v>
      </c>
      <c r="T212" s="871">
        <f>ROUND(T213*T214/1000,1)</f>
        <v>0</v>
      </c>
      <c r="U212" s="872">
        <f>ROUND(U213*U214/1000,1)</f>
        <v>0</v>
      </c>
      <c r="V212" s="584" t="s">
        <v>34</v>
      </c>
      <c r="W212" s="585" t="s">
        <v>34</v>
      </c>
      <c r="X212" s="585" t="s">
        <v>34</v>
      </c>
      <c r="Y212" s="586" t="s">
        <v>34</v>
      </c>
      <c r="Z212" s="1034">
        <f t="shared" si="472"/>
        <v>0</v>
      </c>
      <c r="AA212" s="909">
        <f t="shared" si="473"/>
        <v>0</v>
      </c>
      <c r="AB212" s="909">
        <f t="shared" si="474"/>
        <v>0</v>
      </c>
      <c r="AC212" s="1035">
        <f t="shared" si="475"/>
        <v>0</v>
      </c>
      <c r="AD212" s="1036">
        <f t="shared" si="476"/>
        <v>0</v>
      </c>
      <c r="AE212" s="1037">
        <f t="shared" si="477"/>
        <v>0</v>
      </c>
      <c r="AF212" s="1037">
        <f t="shared" si="478"/>
        <v>0</v>
      </c>
      <c r="AG212" s="1038">
        <f t="shared" si="479"/>
        <v>0</v>
      </c>
    </row>
    <row r="213" spans="1:33" s="235" customFormat="1" ht="10.8" outlineLevel="1">
      <c r="A213" s="1227"/>
      <c r="B213" s="236"/>
      <c r="C213" s="237"/>
      <c r="D213" s="238" t="s">
        <v>57</v>
      </c>
      <c r="E213" s="239" t="s">
        <v>85</v>
      </c>
      <c r="F213" s="240" t="s">
        <v>35</v>
      </c>
      <c r="G213" s="873">
        <f>H213+I213</f>
        <v>0</v>
      </c>
      <c r="H213" s="874"/>
      <c r="I213" s="875"/>
      <c r="J213" s="873">
        <f>K213+L213</f>
        <v>0</v>
      </c>
      <c r="K213" s="874"/>
      <c r="L213" s="875"/>
      <c r="M213" s="873">
        <f>N213+O213</f>
        <v>0</v>
      </c>
      <c r="N213" s="874"/>
      <c r="O213" s="875"/>
      <c r="P213" s="873">
        <f>Q213+R213</f>
        <v>0</v>
      </c>
      <c r="Q213" s="874"/>
      <c r="R213" s="875"/>
      <c r="S213" s="873">
        <f>T213+U213</f>
        <v>0</v>
      </c>
      <c r="T213" s="874"/>
      <c r="U213" s="875"/>
      <c r="V213" s="593" t="s">
        <v>34</v>
      </c>
      <c r="W213" s="594" t="s">
        <v>34</v>
      </c>
      <c r="X213" s="594" t="s">
        <v>34</v>
      </c>
      <c r="Y213" s="595" t="s">
        <v>34</v>
      </c>
      <c r="Z213" s="1039" t="s">
        <v>34</v>
      </c>
      <c r="AA213" s="1040" t="s">
        <v>34</v>
      </c>
      <c r="AB213" s="1040" t="s">
        <v>34</v>
      </c>
      <c r="AC213" s="1041" t="s">
        <v>34</v>
      </c>
      <c r="AD213" s="1039" t="s">
        <v>34</v>
      </c>
      <c r="AE213" s="1040" t="s">
        <v>34</v>
      </c>
      <c r="AF213" s="1040" t="s">
        <v>34</v>
      </c>
      <c r="AG213" s="1041" t="s">
        <v>34</v>
      </c>
    </row>
    <row r="214" spans="1:33" s="235" customFormat="1" ht="10.8" outlineLevel="1">
      <c r="A214" s="1227"/>
      <c r="B214" s="236"/>
      <c r="C214" s="237"/>
      <c r="D214" s="238" t="s">
        <v>57</v>
      </c>
      <c r="E214" s="239" t="s">
        <v>86</v>
      </c>
      <c r="F214" s="240" t="s">
        <v>62</v>
      </c>
      <c r="G214" s="876">
        <f>IF(I214+H214&gt;0,AVERAGE(H214:I214),0)</f>
        <v>0</v>
      </c>
      <c r="H214" s="877"/>
      <c r="I214" s="878"/>
      <c r="J214" s="876">
        <f>IF(L214+K214&gt;0,AVERAGE(K214:L214),0)</f>
        <v>0</v>
      </c>
      <c r="K214" s="877"/>
      <c r="L214" s="878"/>
      <c r="M214" s="876">
        <f>IF(O214+N214&gt;0,AVERAGE(N214:O214),0)</f>
        <v>0</v>
      </c>
      <c r="N214" s="877"/>
      <c r="O214" s="878"/>
      <c r="P214" s="876">
        <f>IF(R214+Q214&gt;0,AVERAGE(Q214:R214),0)</f>
        <v>0</v>
      </c>
      <c r="Q214" s="877"/>
      <c r="R214" s="878"/>
      <c r="S214" s="876">
        <f>IF(U214+T214&gt;0,AVERAGE(T214:U214),0)</f>
        <v>0</v>
      </c>
      <c r="T214" s="877"/>
      <c r="U214" s="878"/>
      <c r="V214" s="593" t="s">
        <v>34</v>
      </c>
      <c r="W214" s="594" t="s">
        <v>34</v>
      </c>
      <c r="X214" s="594" t="s">
        <v>34</v>
      </c>
      <c r="Y214" s="595" t="s">
        <v>34</v>
      </c>
      <c r="Z214" s="1039" t="s">
        <v>34</v>
      </c>
      <c r="AA214" s="1040" t="s">
        <v>34</v>
      </c>
      <c r="AB214" s="1040" t="s">
        <v>34</v>
      </c>
      <c r="AC214" s="1041" t="s">
        <v>34</v>
      </c>
      <c r="AD214" s="1039" t="s">
        <v>34</v>
      </c>
      <c r="AE214" s="1040" t="s">
        <v>34</v>
      </c>
      <c r="AF214" s="1040" t="s">
        <v>34</v>
      </c>
      <c r="AG214" s="1041" t="s">
        <v>34</v>
      </c>
    </row>
    <row r="215" spans="1:33" s="234" customFormat="1" ht="13.2" outlineLevel="1">
      <c r="A215" s="135"/>
      <c r="B215" s="222" t="s">
        <v>184</v>
      </c>
      <c r="C215" s="223">
        <v>2240</v>
      </c>
      <c r="D215" s="224" t="s">
        <v>57</v>
      </c>
      <c r="E215" s="232" t="s">
        <v>185</v>
      </c>
      <c r="F215" s="233" t="s">
        <v>43</v>
      </c>
      <c r="G215" s="870">
        <f>H215+I215</f>
        <v>0</v>
      </c>
      <c r="H215" s="871">
        <f>ROUND(H216*H217/1000,1)</f>
        <v>0</v>
      </c>
      <c r="I215" s="872">
        <f>ROUND(I216*I217/1000,1)</f>
        <v>0</v>
      </c>
      <c r="J215" s="870">
        <f>K215+L215</f>
        <v>0</v>
      </c>
      <c r="K215" s="871">
        <f>ROUND(K216*K217/1000,1)</f>
        <v>0</v>
      </c>
      <c r="L215" s="872">
        <f>ROUND(L216*L217/1000,1)</f>
        <v>0</v>
      </c>
      <c r="M215" s="870">
        <f>N215+O215</f>
        <v>0</v>
      </c>
      <c r="N215" s="871">
        <f>ROUND(N216*N217/1000,1)</f>
        <v>0</v>
      </c>
      <c r="O215" s="872">
        <f>ROUND(O216*O217/1000,1)</f>
        <v>0</v>
      </c>
      <c r="P215" s="870">
        <f>Q215+R215</f>
        <v>0</v>
      </c>
      <c r="Q215" s="871">
        <f>ROUND(Q216*Q217/1000,1)</f>
        <v>0</v>
      </c>
      <c r="R215" s="872">
        <f>ROUND(R216*R217/1000,1)</f>
        <v>0</v>
      </c>
      <c r="S215" s="870">
        <f>T215+U215</f>
        <v>0</v>
      </c>
      <c r="T215" s="871">
        <f>ROUND(T216*T217/1000,1)</f>
        <v>0</v>
      </c>
      <c r="U215" s="872">
        <f>ROUND(U216*U217/1000,1)</f>
        <v>0</v>
      </c>
      <c r="V215" s="584" t="s">
        <v>34</v>
      </c>
      <c r="W215" s="585" t="s">
        <v>34</v>
      </c>
      <c r="X215" s="585" t="s">
        <v>34</v>
      </c>
      <c r="Y215" s="586" t="s">
        <v>34</v>
      </c>
      <c r="Z215" s="1034">
        <f t="shared" ref="Z215" si="480">G215-J215</f>
        <v>0</v>
      </c>
      <c r="AA215" s="909">
        <f t="shared" ref="AA215" si="481">G215-M215</f>
        <v>0</v>
      </c>
      <c r="AB215" s="909">
        <f t="shared" ref="AB215" si="482">G215-P215</f>
        <v>0</v>
      </c>
      <c r="AC215" s="1035">
        <f t="shared" ref="AC215" si="483">G215-S215</f>
        <v>0</v>
      </c>
      <c r="AD215" s="1036">
        <f t="shared" ref="AD215" si="484">IF(G215&gt;0,ROUND((J215/G215),3),0)</f>
        <v>0</v>
      </c>
      <c r="AE215" s="1037">
        <f t="shared" ref="AE215" si="485">IF(G215&gt;0,ROUND((M215/G215),3),0)</f>
        <v>0</v>
      </c>
      <c r="AF215" s="1037">
        <f t="shared" ref="AF215" si="486">IF(G215&gt;0,ROUND((P215/G215),3),0)</f>
        <v>0</v>
      </c>
      <c r="AG215" s="1038">
        <f t="shared" ref="AG215" si="487">IF(G215&gt;0,ROUND((S215/G215),3),0)</f>
        <v>0</v>
      </c>
    </row>
    <row r="216" spans="1:33" s="235" customFormat="1" ht="10.8" outlineLevel="1">
      <c r="A216" s="1227"/>
      <c r="B216" s="236"/>
      <c r="C216" s="237"/>
      <c r="D216" s="238" t="s">
        <v>57</v>
      </c>
      <c r="E216" s="239" t="s">
        <v>85</v>
      </c>
      <c r="F216" s="240" t="s">
        <v>35</v>
      </c>
      <c r="G216" s="873">
        <f>H216+I216</f>
        <v>0</v>
      </c>
      <c r="H216" s="874"/>
      <c r="I216" s="875"/>
      <c r="J216" s="873">
        <f>K216+L216</f>
        <v>0</v>
      </c>
      <c r="K216" s="874"/>
      <c r="L216" s="875"/>
      <c r="M216" s="873">
        <f>N216+O216</f>
        <v>0</v>
      </c>
      <c r="N216" s="874"/>
      <c r="O216" s="875"/>
      <c r="P216" s="873">
        <f>Q216+R216</f>
        <v>0</v>
      </c>
      <c r="Q216" s="874"/>
      <c r="R216" s="875"/>
      <c r="S216" s="873">
        <f>T216+U216</f>
        <v>0</v>
      </c>
      <c r="T216" s="874"/>
      <c r="U216" s="875"/>
      <c r="V216" s="593" t="s">
        <v>34</v>
      </c>
      <c r="W216" s="594" t="s">
        <v>34</v>
      </c>
      <c r="X216" s="594" t="s">
        <v>34</v>
      </c>
      <c r="Y216" s="595" t="s">
        <v>34</v>
      </c>
      <c r="Z216" s="1039" t="s">
        <v>34</v>
      </c>
      <c r="AA216" s="1040" t="s">
        <v>34</v>
      </c>
      <c r="AB216" s="1040" t="s">
        <v>34</v>
      </c>
      <c r="AC216" s="1041" t="s">
        <v>34</v>
      </c>
      <c r="AD216" s="1039" t="s">
        <v>34</v>
      </c>
      <c r="AE216" s="1040" t="s">
        <v>34</v>
      </c>
      <c r="AF216" s="1040" t="s">
        <v>34</v>
      </c>
      <c r="AG216" s="1041" t="s">
        <v>34</v>
      </c>
    </row>
    <row r="217" spans="1:33" s="235" customFormat="1" ht="10.8" outlineLevel="1">
      <c r="A217" s="1227"/>
      <c r="B217" s="236"/>
      <c r="C217" s="237"/>
      <c r="D217" s="238" t="s">
        <v>57</v>
      </c>
      <c r="E217" s="239" t="s">
        <v>86</v>
      </c>
      <c r="F217" s="240" t="s">
        <v>62</v>
      </c>
      <c r="G217" s="876">
        <f>IF(I217+H217&gt;0,AVERAGE(H217:I217),0)</f>
        <v>0</v>
      </c>
      <c r="H217" s="877"/>
      <c r="I217" s="878"/>
      <c r="J217" s="876">
        <f>IF(L217+K217&gt;0,AVERAGE(K217:L217),0)</f>
        <v>0</v>
      </c>
      <c r="K217" s="877"/>
      <c r="L217" s="878"/>
      <c r="M217" s="876">
        <f>IF(O217+N217&gt;0,AVERAGE(N217:O217),0)</f>
        <v>0</v>
      </c>
      <c r="N217" s="877"/>
      <c r="O217" s="878"/>
      <c r="P217" s="876">
        <f>IF(R217+Q217&gt;0,AVERAGE(Q217:R217),0)</f>
        <v>0</v>
      </c>
      <c r="Q217" s="877"/>
      <c r="R217" s="878"/>
      <c r="S217" s="876">
        <f>IF(U217+T217&gt;0,AVERAGE(T217:U217),0)</f>
        <v>0</v>
      </c>
      <c r="T217" s="877"/>
      <c r="U217" s="878"/>
      <c r="V217" s="593" t="s">
        <v>34</v>
      </c>
      <c r="W217" s="594" t="s">
        <v>34</v>
      </c>
      <c r="X217" s="594" t="s">
        <v>34</v>
      </c>
      <c r="Y217" s="595" t="s">
        <v>34</v>
      </c>
      <c r="Z217" s="1039" t="s">
        <v>34</v>
      </c>
      <c r="AA217" s="1040" t="s">
        <v>34</v>
      </c>
      <c r="AB217" s="1040" t="s">
        <v>34</v>
      </c>
      <c r="AC217" s="1041" t="s">
        <v>34</v>
      </c>
      <c r="AD217" s="1039" t="s">
        <v>34</v>
      </c>
      <c r="AE217" s="1040" t="s">
        <v>34</v>
      </c>
      <c r="AF217" s="1040" t="s">
        <v>34</v>
      </c>
      <c r="AG217" s="1041" t="s">
        <v>34</v>
      </c>
    </row>
    <row r="218" spans="1:33" s="234" customFormat="1" ht="13.2" outlineLevel="1">
      <c r="A218" s="135"/>
      <c r="B218" s="222" t="s">
        <v>485</v>
      </c>
      <c r="C218" s="223">
        <v>2240</v>
      </c>
      <c r="D218" s="224" t="s">
        <v>57</v>
      </c>
      <c r="E218" s="232" t="s">
        <v>186</v>
      </c>
      <c r="F218" s="233" t="s">
        <v>43</v>
      </c>
      <c r="G218" s="870">
        <f>H218+I218</f>
        <v>0</v>
      </c>
      <c r="H218" s="871">
        <f>ROUND(H219*H220/1000,1)</f>
        <v>0</v>
      </c>
      <c r="I218" s="872">
        <f>ROUND(I219*I220/1000,1)</f>
        <v>0</v>
      </c>
      <c r="J218" s="870">
        <f>K218+L218</f>
        <v>0</v>
      </c>
      <c r="K218" s="871">
        <f>ROUND(K219*K220/1000,1)</f>
        <v>0</v>
      </c>
      <c r="L218" s="872">
        <f>ROUND(L219*L220/1000,1)</f>
        <v>0</v>
      </c>
      <c r="M218" s="870">
        <f>N218+O218</f>
        <v>0</v>
      </c>
      <c r="N218" s="871">
        <f>ROUND(N219*N220/1000,1)</f>
        <v>0</v>
      </c>
      <c r="O218" s="872">
        <f>ROUND(O219*O220/1000,1)</f>
        <v>0</v>
      </c>
      <c r="P218" s="870">
        <f>Q218+R218</f>
        <v>0</v>
      </c>
      <c r="Q218" s="871">
        <f>ROUND(Q219*Q220/1000,1)</f>
        <v>0</v>
      </c>
      <c r="R218" s="872">
        <f>ROUND(R219*R220/1000,1)</f>
        <v>0</v>
      </c>
      <c r="S218" s="870">
        <f>T218+U218</f>
        <v>0</v>
      </c>
      <c r="T218" s="871">
        <f>ROUND(T219*T220/1000,1)</f>
        <v>0</v>
      </c>
      <c r="U218" s="872">
        <f>ROUND(U219*U220/1000,1)</f>
        <v>0</v>
      </c>
      <c r="V218" s="584" t="s">
        <v>34</v>
      </c>
      <c r="W218" s="585" t="s">
        <v>34</v>
      </c>
      <c r="X218" s="585" t="s">
        <v>34</v>
      </c>
      <c r="Y218" s="586" t="s">
        <v>34</v>
      </c>
      <c r="Z218" s="1034">
        <f t="shared" ref="Z218" si="488">G218-J218</f>
        <v>0</v>
      </c>
      <c r="AA218" s="909">
        <f t="shared" ref="AA218" si="489">G218-M218</f>
        <v>0</v>
      </c>
      <c r="AB218" s="909">
        <f t="shared" ref="AB218" si="490">G218-P218</f>
        <v>0</v>
      </c>
      <c r="AC218" s="1035">
        <f t="shared" ref="AC218" si="491">G218-S218</f>
        <v>0</v>
      </c>
      <c r="AD218" s="1036">
        <f t="shared" ref="AD218" si="492">IF(G218&gt;0,ROUND((J218/G218),3),0)</f>
        <v>0</v>
      </c>
      <c r="AE218" s="1037">
        <f t="shared" ref="AE218" si="493">IF(G218&gt;0,ROUND((M218/G218),3),0)</f>
        <v>0</v>
      </c>
      <c r="AF218" s="1037">
        <f t="shared" ref="AF218" si="494">IF(G218&gt;0,ROUND((P218/G218),3),0)</f>
        <v>0</v>
      </c>
      <c r="AG218" s="1038">
        <f t="shared" ref="AG218" si="495">IF(G218&gt;0,ROUND((S218/G218),3),0)</f>
        <v>0</v>
      </c>
    </row>
    <row r="219" spans="1:33" s="235" customFormat="1" ht="10.8" outlineLevel="1">
      <c r="A219" s="1227"/>
      <c r="B219" s="236"/>
      <c r="C219" s="237"/>
      <c r="D219" s="238" t="s">
        <v>57</v>
      </c>
      <c r="E219" s="239" t="s">
        <v>85</v>
      </c>
      <c r="F219" s="240" t="s">
        <v>35</v>
      </c>
      <c r="G219" s="873">
        <f>H219+I219</f>
        <v>0</v>
      </c>
      <c r="H219" s="874"/>
      <c r="I219" s="875"/>
      <c r="J219" s="873">
        <f>K219+L219</f>
        <v>0</v>
      </c>
      <c r="K219" s="874"/>
      <c r="L219" s="875"/>
      <c r="M219" s="873">
        <f>N219+O219</f>
        <v>0</v>
      </c>
      <c r="N219" s="874"/>
      <c r="O219" s="875"/>
      <c r="P219" s="873">
        <f>Q219+R219</f>
        <v>0</v>
      </c>
      <c r="Q219" s="874"/>
      <c r="R219" s="875"/>
      <c r="S219" s="873">
        <f>T219+U219</f>
        <v>0</v>
      </c>
      <c r="T219" s="874"/>
      <c r="U219" s="875"/>
      <c r="V219" s="593" t="s">
        <v>34</v>
      </c>
      <c r="W219" s="594" t="s">
        <v>34</v>
      </c>
      <c r="X219" s="594" t="s">
        <v>34</v>
      </c>
      <c r="Y219" s="595" t="s">
        <v>34</v>
      </c>
      <c r="Z219" s="1039" t="s">
        <v>34</v>
      </c>
      <c r="AA219" s="1040" t="s">
        <v>34</v>
      </c>
      <c r="AB219" s="1040" t="s">
        <v>34</v>
      </c>
      <c r="AC219" s="1041" t="s">
        <v>34</v>
      </c>
      <c r="AD219" s="1039" t="s">
        <v>34</v>
      </c>
      <c r="AE219" s="1040" t="s">
        <v>34</v>
      </c>
      <c r="AF219" s="1040" t="s">
        <v>34</v>
      </c>
      <c r="AG219" s="1041" t="s">
        <v>34</v>
      </c>
    </row>
    <row r="220" spans="1:33" s="235" customFormat="1" ht="10.8" outlineLevel="1">
      <c r="A220" s="1227"/>
      <c r="B220" s="236"/>
      <c r="C220" s="237"/>
      <c r="D220" s="238" t="s">
        <v>57</v>
      </c>
      <c r="E220" s="239" t="s">
        <v>86</v>
      </c>
      <c r="F220" s="240" t="s">
        <v>62</v>
      </c>
      <c r="G220" s="876">
        <f>IF(I220+H220&gt;0,AVERAGE(H220:I220),0)</f>
        <v>0</v>
      </c>
      <c r="H220" s="877"/>
      <c r="I220" s="878"/>
      <c r="J220" s="876">
        <f>IF(L220+K220&gt;0,AVERAGE(K220:L220),0)</f>
        <v>0</v>
      </c>
      <c r="K220" s="877"/>
      <c r="L220" s="878"/>
      <c r="M220" s="876">
        <f>IF(O220+N220&gt;0,AVERAGE(N220:O220),0)</f>
        <v>0</v>
      </c>
      <c r="N220" s="877"/>
      <c r="O220" s="878"/>
      <c r="P220" s="876">
        <f>IF(R220+Q220&gt;0,AVERAGE(Q220:R220),0)</f>
        <v>0</v>
      </c>
      <c r="Q220" s="877"/>
      <c r="R220" s="878"/>
      <c r="S220" s="876">
        <f>IF(U220+T220&gt;0,AVERAGE(T220:U220),0)</f>
        <v>0</v>
      </c>
      <c r="T220" s="877"/>
      <c r="U220" s="878"/>
      <c r="V220" s="593" t="s">
        <v>34</v>
      </c>
      <c r="W220" s="594" t="s">
        <v>34</v>
      </c>
      <c r="X220" s="594" t="s">
        <v>34</v>
      </c>
      <c r="Y220" s="595" t="s">
        <v>34</v>
      </c>
      <c r="Z220" s="1039" t="s">
        <v>34</v>
      </c>
      <c r="AA220" s="1040" t="s">
        <v>34</v>
      </c>
      <c r="AB220" s="1040" t="s">
        <v>34</v>
      </c>
      <c r="AC220" s="1041" t="s">
        <v>34</v>
      </c>
      <c r="AD220" s="1039" t="s">
        <v>34</v>
      </c>
      <c r="AE220" s="1040" t="s">
        <v>34</v>
      </c>
      <c r="AF220" s="1040" t="s">
        <v>34</v>
      </c>
      <c r="AG220" s="1041" t="s">
        <v>34</v>
      </c>
    </row>
    <row r="221" spans="1:33" s="147" customFormat="1" outlineLevel="1">
      <c r="A221" s="460"/>
      <c r="B221" s="161" t="s">
        <v>187</v>
      </c>
      <c r="C221" s="201">
        <v>2240</v>
      </c>
      <c r="D221" s="202" t="s">
        <v>57</v>
      </c>
      <c r="E221" s="164" t="s">
        <v>188</v>
      </c>
      <c r="F221" s="162" t="s">
        <v>43</v>
      </c>
      <c r="G221" s="653">
        <f>H221+I221</f>
        <v>0</v>
      </c>
      <c r="H221" s="836">
        <f>ROUND(H222+H225+H228,1)</f>
        <v>0</v>
      </c>
      <c r="I221" s="837">
        <f>ROUND(I222+I225+I228,1)</f>
        <v>0</v>
      </c>
      <c r="J221" s="653">
        <f>K221+L221</f>
        <v>0</v>
      </c>
      <c r="K221" s="836">
        <f>ROUND(K222+K225+K228,1)</f>
        <v>0</v>
      </c>
      <c r="L221" s="837">
        <f>ROUND(L222+L225+L228,1)</f>
        <v>0</v>
      </c>
      <c r="M221" s="653">
        <f>N221+O221</f>
        <v>0</v>
      </c>
      <c r="N221" s="836">
        <f>ROUND(N222+N225+N228,1)</f>
        <v>0</v>
      </c>
      <c r="O221" s="837">
        <f>ROUND(O222+O225+O228,1)</f>
        <v>0</v>
      </c>
      <c r="P221" s="653">
        <f>Q221+R221</f>
        <v>0</v>
      </c>
      <c r="Q221" s="836">
        <f>ROUND(Q222+Q225+Q228,1)</f>
        <v>0</v>
      </c>
      <c r="R221" s="837">
        <f>ROUND(R222+R225+R228,1)</f>
        <v>0</v>
      </c>
      <c r="S221" s="653">
        <f>T221+U221</f>
        <v>0</v>
      </c>
      <c r="T221" s="836">
        <f>ROUND(T222+T225+T228,1)</f>
        <v>0</v>
      </c>
      <c r="U221" s="837">
        <f>ROUND(U222+U225+U228,1)</f>
        <v>0</v>
      </c>
      <c r="V221" s="575" t="s">
        <v>34</v>
      </c>
      <c r="W221" s="576" t="s">
        <v>34</v>
      </c>
      <c r="X221" s="576" t="s">
        <v>34</v>
      </c>
      <c r="Y221" s="577" t="s">
        <v>34</v>
      </c>
      <c r="Z221" s="983">
        <f t="shared" ref="Z221:Z222" si="496">G221-J221</f>
        <v>0</v>
      </c>
      <c r="AA221" s="836">
        <f t="shared" ref="AA221:AA222" si="497">G221-M221</f>
        <v>0</v>
      </c>
      <c r="AB221" s="836">
        <f t="shared" ref="AB221:AB222" si="498">G221-P221</f>
        <v>0</v>
      </c>
      <c r="AC221" s="984">
        <f t="shared" ref="AC221:AC222" si="499">G221-S221</f>
        <v>0</v>
      </c>
      <c r="AD221" s="985">
        <f t="shared" ref="AD221:AD222" si="500">IF(G221&gt;0,ROUND((J221/G221),3),0)</f>
        <v>0</v>
      </c>
      <c r="AE221" s="986">
        <f t="shared" ref="AE221:AE222" si="501">IF(G221&gt;0,ROUND((M221/G221),3),0)</f>
        <v>0</v>
      </c>
      <c r="AF221" s="986">
        <f t="shared" ref="AF221:AF222" si="502">IF(G221&gt;0,ROUND((P221/G221),3),0)</f>
        <v>0</v>
      </c>
      <c r="AG221" s="987">
        <f t="shared" ref="AG221:AG222" si="503">IF(G221&gt;0,ROUND((S221/G221),3),0)</f>
        <v>0</v>
      </c>
    </row>
    <row r="222" spans="1:33" s="234" customFormat="1" ht="13.2" outlineLevel="1">
      <c r="A222" s="135"/>
      <c r="B222" s="222" t="s">
        <v>189</v>
      </c>
      <c r="C222" s="223">
        <v>2240</v>
      </c>
      <c r="D222" s="224" t="s">
        <v>57</v>
      </c>
      <c r="E222" s="232" t="s">
        <v>183</v>
      </c>
      <c r="F222" s="233" t="s">
        <v>43</v>
      </c>
      <c r="G222" s="870">
        <f>H222+I222</f>
        <v>0</v>
      </c>
      <c r="H222" s="871">
        <f>ROUND(H223*H224/1000,1)</f>
        <v>0</v>
      </c>
      <c r="I222" s="872">
        <f>ROUND(I223*I224/1000,1)</f>
        <v>0</v>
      </c>
      <c r="J222" s="870">
        <f>K222+L222</f>
        <v>0</v>
      </c>
      <c r="K222" s="871">
        <f>ROUND(K223*K224/1000,1)</f>
        <v>0</v>
      </c>
      <c r="L222" s="872">
        <f>ROUND(L223*L224/1000,1)</f>
        <v>0</v>
      </c>
      <c r="M222" s="870">
        <f>N222+O222</f>
        <v>0</v>
      </c>
      <c r="N222" s="871">
        <f>ROUND(N223*N224/1000,1)</f>
        <v>0</v>
      </c>
      <c r="O222" s="872">
        <f>ROUND(O223*O224/1000,1)</f>
        <v>0</v>
      </c>
      <c r="P222" s="870">
        <f>Q222+R222</f>
        <v>0</v>
      </c>
      <c r="Q222" s="871">
        <f>ROUND(Q223*Q224/1000,1)</f>
        <v>0</v>
      </c>
      <c r="R222" s="872">
        <f>ROUND(R223*R224/1000,1)</f>
        <v>0</v>
      </c>
      <c r="S222" s="870">
        <f>T222+U222</f>
        <v>0</v>
      </c>
      <c r="T222" s="871">
        <f>ROUND(T223*T224/1000,1)</f>
        <v>0</v>
      </c>
      <c r="U222" s="872">
        <f>ROUND(U223*U224/1000,1)</f>
        <v>0</v>
      </c>
      <c r="V222" s="584" t="s">
        <v>34</v>
      </c>
      <c r="W222" s="585" t="s">
        <v>34</v>
      </c>
      <c r="X222" s="585" t="s">
        <v>34</v>
      </c>
      <c r="Y222" s="586" t="s">
        <v>34</v>
      </c>
      <c r="Z222" s="1034">
        <f t="shared" si="496"/>
        <v>0</v>
      </c>
      <c r="AA222" s="909">
        <f t="shared" si="497"/>
        <v>0</v>
      </c>
      <c r="AB222" s="909">
        <f t="shared" si="498"/>
        <v>0</v>
      </c>
      <c r="AC222" s="1035">
        <f t="shared" si="499"/>
        <v>0</v>
      </c>
      <c r="AD222" s="1036">
        <f t="shared" si="500"/>
        <v>0</v>
      </c>
      <c r="AE222" s="1037">
        <f t="shared" si="501"/>
        <v>0</v>
      </c>
      <c r="AF222" s="1037">
        <f t="shared" si="502"/>
        <v>0</v>
      </c>
      <c r="AG222" s="1038">
        <f t="shared" si="503"/>
        <v>0</v>
      </c>
    </row>
    <row r="223" spans="1:33" s="235" customFormat="1" ht="10.8" outlineLevel="1">
      <c r="A223" s="1227"/>
      <c r="B223" s="236"/>
      <c r="C223" s="237"/>
      <c r="D223" s="238" t="s">
        <v>57</v>
      </c>
      <c r="E223" s="239" t="s">
        <v>85</v>
      </c>
      <c r="F223" s="240" t="s">
        <v>35</v>
      </c>
      <c r="G223" s="873">
        <f>H223+I223</f>
        <v>0</v>
      </c>
      <c r="H223" s="874"/>
      <c r="I223" s="875"/>
      <c r="J223" s="873">
        <f>K223+L223</f>
        <v>0</v>
      </c>
      <c r="K223" s="874"/>
      <c r="L223" s="875"/>
      <c r="M223" s="873">
        <f>N223+O223</f>
        <v>0</v>
      </c>
      <c r="N223" s="874"/>
      <c r="O223" s="875"/>
      <c r="P223" s="873">
        <f>Q223+R223</f>
        <v>0</v>
      </c>
      <c r="Q223" s="874"/>
      <c r="R223" s="875"/>
      <c r="S223" s="873">
        <f>T223+U223</f>
        <v>0</v>
      </c>
      <c r="T223" s="874"/>
      <c r="U223" s="875"/>
      <c r="V223" s="593" t="s">
        <v>34</v>
      </c>
      <c r="W223" s="594" t="s">
        <v>34</v>
      </c>
      <c r="X223" s="594" t="s">
        <v>34</v>
      </c>
      <c r="Y223" s="595" t="s">
        <v>34</v>
      </c>
      <c r="Z223" s="1039" t="s">
        <v>34</v>
      </c>
      <c r="AA223" s="1040" t="s">
        <v>34</v>
      </c>
      <c r="AB223" s="1040" t="s">
        <v>34</v>
      </c>
      <c r="AC223" s="1041" t="s">
        <v>34</v>
      </c>
      <c r="AD223" s="1039" t="s">
        <v>34</v>
      </c>
      <c r="AE223" s="1040" t="s">
        <v>34</v>
      </c>
      <c r="AF223" s="1040" t="s">
        <v>34</v>
      </c>
      <c r="AG223" s="1041" t="s">
        <v>34</v>
      </c>
    </row>
    <row r="224" spans="1:33" s="235" customFormat="1" ht="10.8" outlineLevel="1">
      <c r="A224" s="1227"/>
      <c r="B224" s="236"/>
      <c r="C224" s="237"/>
      <c r="D224" s="238" t="s">
        <v>57</v>
      </c>
      <c r="E224" s="239" t="s">
        <v>86</v>
      </c>
      <c r="F224" s="240" t="s">
        <v>62</v>
      </c>
      <c r="G224" s="876">
        <f>IF(I224+H224&gt;0,AVERAGE(H224:I224),0)</f>
        <v>0</v>
      </c>
      <c r="H224" s="877"/>
      <c r="I224" s="878"/>
      <c r="J224" s="876">
        <f>IF(L224+K224&gt;0,AVERAGE(K224:L224),0)</f>
        <v>0</v>
      </c>
      <c r="K224" s="877"/>
      <c r="L224" s="878"/>
      <c r="M224" s="876">
        <f>IF(O224+N224&gt;0,AVERAGE(N224:O224),0)</f>
        <v>0</v>
      </c>
      <c r="N224" s="877"/>
      <c r="O224" s="878"/>
      <c r="P224" s="876">
        <f>IF(R224+Q224&gt;0,AVERAGE(Q224:R224),0)</f>
        <v>0</v>
      </c>
      <c r="Q224" s="877"/>
      <c r="R224" s="878"/>
      <c r="S224" s="876">
        <f>IF(U224+T224&gt;0,AVERAGE(T224:U224),0)</f>
        <v>0</v>
      </c>
      <c r="T224" s="877"/>
      <c r="U224" s="878"/>
      <c r="V224" s="593" t="s">
        <v>34</v>
      </c>
      <c r="W224" s="594" t="s">
        <v>34</v>
      </c>
      <c r="X224" s="594" t="s">
        <v>34</v>
      </c>
      <c r="Y224" s="595" t="s">
        <v>34</v>
      </c>
      <c r="Z224" s="1039" t="s">
        <v>34</v>
      </c>
      <c r="AA224" s="1040" t="s">
        <v>34</v>
      </c>
      <c r="AB224" s="1040" t="s">
        <v>34</v>
      </c>
      <c r="AC224" s="1041" t="s">
        <v>34</v>
      </c>
      <c r="AD224" s="1039" t="s">
        <v>34</v>
      </c>
      <c r="AE224" s="1040" t="s">
        <v>34</v>
      </c>
      <c r="AF224" s="1040" t="s">
        <v>34</v>
      </c>
      <c r="AG224" s="1041" t="s">
        <v>34</v>
      </c>
    </row>
    <row r="225" spans="1:33" s="234" customFormat="1" ht="13.2" outlineLevel="1">
      <c r="A225" s="135"/>
      <c r="B225" s="222" t="s">
        <v>190</v>
      </c>
      <c r="C225" s="223">
        <v>2240</v>
      </c>
      <c r="D225" s="224" t="s">
        <v>57</v>
      </c>
      <c r="E225" s="232" t="s">
        <v>185</v>
      </c>
      <c r="F225" s="233" t="s">
        <v>43</v>
      </c>
      <c r="G225" s="870">
        <f>H225+I225</f>
        <v>0</v>
      </c>
      <c r="H225" s="871">
        <f>ROUND(H226*H227/1000,1)</f>
        <v>0</v>
      </c>
      <c r="I225" s="872">
        <f>ROUND(I226*I227/1000,1)</f>
        <v>0</v>
      </c>
      <c r="J225" s="870">
        <f>K225+L225</f>
        <v>0</v>
      </c>
      <c r="K225" s="871">
        <f>ROUND(K226*K227/1000,1)</f>
        <v>0</v>
      </c>
      <c r="L225" s="872">
        <f>ROUND(L226*L227/1000,1)</f>
        <v>0</v>
      </c>
      <c r="M225" s="870">
        <f>N225+O225</f>
        <v>0</v>
      </c>
      <c r="N225" s="871">
        <f>ROUND(N226*N227/1000,1)</f>
        <v>0</v>
      </c>
      <c r="O225" s="872">
        <f>ROUND(O226*O227/1000,1)</f>
        <v>0</v>
      </c>
      <c r="P225" s="870">
        <f>Q225+R225</f>
        <v>0</v>
      </c>
      <c r="Q225" s="871">
        <f>ROUND(Q226*Q227/1000,1)</f>
        <v>0</v>
      </c>
      <c r="R225" s="872">
        <f>ROUND(R226*R227/1000,1)</f>
        <v>0</v>
      </c>
      <c r="S225" s="870">
        <f>T225+U225</f>
        <v>0</v>
      </c>
      <c r="T225" s="871">
        <f>ROUND(T226*T227/1000,1)</f>
        <v>0</v>
      </c>
      <c r="U225" s="872">
        <f>ROUND(U226*U227/1000,1)</f>
        <v>0</v>
      </c>
      <c r="V225" s="584" t="s">
        <v>34</v>
      </c>
      <c r="W225" s="585" t="s">
        <v>34</v>
      </c>
      <c r="X225" s="585" t="s">
        <v>34</v>
      </c>
      <c r="Y225" s="586" t="s">
        <v>34</v>
      </c>
      <c r="Z225" s="1034">
        <f t="shared" ref="Z225" si="504">G225-J225</f>
        <v>0</v>
      </c>
      <c r="AA225" s="909">
        <f t="shared" ref="AA225" si="505">G225-M225</f>
        <v>0</v>
      </c>
      <c r="AB225" s="909">
        <f t="shared" ref="AB225" si="506">G225-P225</f>
        <v>0</v>
      </c>
      <c r="AC225" s="1035">
        <f t="shared" ref="AC225" si="507">G225-S225</f>
        <v>0</v>
      </c>
      <c r="AD225" s="1036">
        <f t="shared" ref="AD225" si="508">IF(G225&gt;0,ROUND((J225/G225),3),0)</f>
        <v>0</v>
      </c>
      <c r="AE225" s="1037">
        <f t="shared" ref="AE225" si="509">IF(G225&gt;0,ROUND((M225/G225),3),0)</f>
        <v>0</v>
      </c>
      <c r="AF225" s="1037">
        <f t="shared" ref="AF225" si="510">IF(G225&gt;0,ROUND((P225/G225),3),0)</f>
        <v>0</v>
      </c>
      <c r="AG225" s="1038">
        <f t="shared" ref="AG225" si="511">IF(G225&gt;0,ROUND((S225/G225),3),0)</f>
        <v>0</v>
      </c>
    </row>
    <row r="226" spans="1:33" s="235" customFormat="1" ht="10.8" outlineLevel="1">
      <c r="A226" s="1227"/>
      <c r="B226" s="236"/>
      <c r="C226" s="237"/>
      <c r="D226" s="238" t="s">
        <v>57</v>
      </c>
      <c r="E226" s="239" t="s">
        <v>85</v>
      </c>
      <c r="F226" s="240" t="s">
        <v>35</v>
      </c>
      <c r="G226" s="873">
        <f>H226+I226</f>
        <v>0</v>
      </c>
      <c r="H226" s="874"/>
      <c r="I226" s="875"/>
      <c r="J226" s="873">
        <f>K226+L226</f>
        <v>0</v>
      </c>
      <c r="K226" s="874"/>
      <c r="L226" s="875"/>
      <c r="M226" s="873">
        <f>N226+O226</f>
        <v>0</v>
      </c>
      <c r="N226" s="874"/>
      <c r="O226" s="875"/>
      <c r="P226" s="873">
        <f>Q226+R226</f>
        <v>0</v>
      </c>
      <c r="Q226" s="874"/>
      <c r="R226" s="875"/>
      <c r="S226" s="873">
        <f>T226+U226</f>
        <v>0</v>
      </c>
      <c r="T226" s="874"/>
      <c r="U226" s="875"/>
      <c r="V226" s="593" t="s">
        <v>34</v>
      </c>
      <c r="W226" s="594" t="s">
        <v>34</v>
      </c>
      <c r="X226" s="594" t="s">
        <v>34</v>
      </c>
      <c r="Y226" s="595" t="s">
        <v>34</v>
      </c>
      <c r="Z226" s="1039" t="s">
        <v>34</v>
      </c>
      <c r="AA226" s="1040" t="s">
        <v>34</v>
      </c>
      <c r="AB226" s="1040" t="s">
        <v>34</v>
      </c>
      <c r="AC226" s="1041" t="s">
        <v>34</v>
      </c>
      <c r="AD226" s="1039" t="s">
        <v>34</v>
      </c>
      <c r="AE226" s="1040" t="s">
        <v>34</v>
      </c>
      <c r="AF226" s="1040" t="s">
        <v>34</v>
      </c>
      <c r="AG226" s="1041" t="s">
        <v>34</v>
      </c>
    </row>
    <row r="227" spans="1:33" s="235" customFormat="1" ht="10.8" outlineLevel="1">
      <c r="A227" s="1227"/>
      <c r="B227" s="236"/>
      <c r="C227" s="237"/>
      <c r="D227" s="238" t="s">
        <v>57</v>
      </c>
      <c r="E227" s="239" t="s">
        <v>86</v>
      </c>
      <c r="F227" s="240" t="s">
        <v>62</v>
      </c>
      <c r="G227" s="876">
        <f>IF(I227+H227&gt;0,AVERAGE(H227:I227),0)</f>
        <v>0</v>
      </c>
      <c r="H227" s="877"/>
      <c r="I227" s="878"/>
      <c r="J227" s="876">
        <f>IF(L227+K227&gt;0,AVERAGE(K227:L227),0)</f>
        <v>0</v>
      </c>
      <c r="K227" s="877"/>
      <c r="L227" s="878"/>
      <c r="M227" s="876">
        <f>IF(O227+N227&gt;0,AVERAGE(N227:O227),0)</f>
        <v>0</v>
      </c>
      <c r="N227" s="877"/>
      <c r="O227" s="878"/>
      <c r="P227" s="876">
        <f>IF(R227+Q227&gt;0,AVERAGE(Q227:R227),0)</f>
        <v>0</v>
      </c>
      <c r="Q227" s="877"/>
      <c r="R227" s="878"/>
      <c r="S227" s="876">
        <f>IF(U227+T227&gt;0,AVERAGE(T227:U227),0)</f>
        <v>0</v>
      </c>
      <c r="T227" s="877"/>
      <c r="U227" s="878"/>
      <c r="V227" s="593" t="s">
        <v>34</v>
      </c>
      <c r="W227" s="594" t="s">
        <v>34</v>
      </c>
      <c r="X227" s="594" t="s">
        <v>34</v>
      </c>
      <c r="Y227" s="595" t="s">
        <v>34</v>
      </c>
      <c r="Z227" s="1039" t="s">
        <v>34</v>
      </c>
      <c r="AA227" s="1040" t="s">
        <v>34</v>
      </c>
      <c r="AB227" s="1040" t="s">
        <v>34</v>
      </c>
      <c r="AC227" s="1041" t="s">
        <v>34</v>
      </c>
      <c r="AD227" s="1039" t="s">
        <v>34</v>
      </c>
      <c r="AE227" s="1040" t="s">
        <v>34</v>
      </c>
      <c r="AF227" s="1040" t="s">
        <v>34</v>
      </c>
      <c r="AG227" s="1041" t="s">
        <v>34</v>
      </c>
    </row>
    <row r="228" spans="1:33" s="234" customFormat="1" ht="13.2" outlineLevel="1">
      <c r="A228" s="135"/>
      <c r="B228" s="222" t="s">
        <v>483</v>
      </c>
      <c r="C228" s="223">
        <v>2240</v>
      </c>
      <c r="D228" s="224" t="s">
        <v>57</v>
      </c>
      <c r="E228" s="232" t="s">
        <v>186</v>
      </c>
      <c r="F228" s="233" t="s">
        <v>43</v>
      </c>
      <c r="G228" s="870">
        <f>H228+I228</f>
        <v>0</v>
      </c>
      <c r="H228" s="871">
        <f>ROUND(H229*H230/1000,1)</f>
        <v>0</v>
      </c>
      <c r="I228" s="872">
        <f>ROUND(I229*I230/1000,1)</f>
        <v>0</v>
      </c>
      <c r="J228" s="870">
        <f>K228+L228</f>
        <v>0</v>
      </c>
      <c r="K228" s="871">
        <f>ROUND(K229*K230/1000,1)</f>
        <v>0</v>
      </c>
      <c r="L228" s="872">
        <f>ROUND(L229*L230/1000,1)</f>
        <v>0</v>
      </c>
      <c r="M228" s="870">
        <f>N228+O228</f>
        <v>0</v>
      </c>
      <c r="N228" s="871">
        <f>ROUND(N229*N230/1000,1)</f>
        <v>0</v>
      </c>
      <c r="O228" s="872">
        <f>ROUND(O229*O230/1000,1)</f>
        <v>0</v>
      </c>
      <c r="P228" s="870">
        <f>Q228+R228</f>
        <v>0</v>
      </c>
      <c r="Q228" s="871">
        <f>ROUND(Q229*Q230/1000,1)</f>
        <v>0</v>
      </c>
      <c r="R228" s="872">
        <f>ROUND(R229*R230/1000,1)</f>
        <v>0</v>
      </c>
      <c r="S228" s="870">
        <f>T228+U228</f>
        <v>0</v>
      </c>
      <c r="T228" s="871">
        <f>ROUND(T229*T230/1000,1)</f>
        <v>0</v>
      </c>
      <c r="U228" s="872">
        <f>ROUND(U229*U230/1000,1)</f>
        <v>0</v>
      </c>
      <c r="V228" s="584" t="s">
        <v>34</v>
      </c>
      <c r="W228" s="585" t="s">
        <v>34</v>
      </c>
      <c r="X228" s="585" t="s">
        <v>34</v>
      </c>
      <c r="Y228" s="586" t="s">
        <v>34</v>
      </c>
      <c r="Z228" s="1034">
        <f t="shared" ref="Z228" si="512">G228-J228</f>
        <v>0</v>
      </c>
      <c r="AA228" s="909">
        <f t="shared" ref="AA228" si="513">G228-M228</f>
        <v>0</v>
      </c>
      <c r="AB228" s="909">
        <f t="shared" ref="AB228" si="514">G228-P228</f>
        <v>0</v>
      </c>
      <c r="AC228" s="1035">
        <f t="shared" ref="AC228" si="515">G228-S228</f>
        <v>0</v>
      </c>
      <c r="AD228" s="1036">
        <f t="shared" ref="AD228" si="516">IF(G228&gt;0,ROUND((J228/G228),3),0)</f>
        <v>0</v>
      </c>
      <c r="AE228" s="1037">
        <f t="shared" ref="AE228" si="517">IF(G228&gt;0,ROUND((M228/G228),3),0)</f>
        <v>0</v>
      </c>
      <c r="AF228" s="1037">
        <f t="shared" ref="AF228" si="518">IF(G228&gt;0,ROUND((P228/G228),3),0)</f>
        <v>0</v>
      </c>
      <c r="AG228" s="1038">
        <f t="shared" ref="AG228" si="519">IF(G228&gt;0,ROUND((S228/G228),3),0)</f>
        <v>0</v>
      </c>
    </row>
    <row r="229" spans="1:33" s="235" customFormat="1" ht="10.8" outlineLevel="1">
      <c r="A229" s="1227"/>
      <c r="B229" s="236"/>
      <c r="C229" s="237"/>
      <c r="D229" s="238" t="s">
        <v>57</v>
      </c>
      <c r="E229" s="239" t="s">
        <v>85</v>
      </c>
      <c r="F229" s="240" t="s">
        <v>35</v>
      </c>
      <c r="G229" s="873">
        <f>H229+I229</f>
        <v>0</v>
      </c>
      <c r="H229" s="874"/>
      <c r="I229" s="875"/>
      <c r="J229" s="873">
        <f>K229+L229</f>
        <v>0</v>
      </c>
      <c r="K229" s="874"/>
      <c r="L229" s="875"/>
      <c r="M229" s="873">
        <f>N229+O229</f>
        <v>0</v>
      </c>
      <c r="N229" s="874"/>
      <c r="O229" s="875"/>
      <c r="P229" s="873">
        <f>Q229+R229</f>
        <v>0</v>
      </c>
      <c r="Q229" s="874"/>
      <c r="R229" s="875"/>
      <c r="S229" s="873">
        <f>T229+U229</f>
        <v>0</v>
      </c>
      <c r="T229" s="874"/>
      <c r="U229" s="875"/>
      <c r="V229" s="593" t="s">
        <v>34</v>
      </c>
      <c r="W229" s="594" t="s">
        <v>34</v>
      </c>
      <c r="X229" s="594" t="s">
        <v>34</v>
      </c>
      <c r="Y229" s="595" t="s">
        <v>34</v>
      </c>
      <c r="Z229" s="1039" t="s">
        <v>34</v>
      </c>
      <c r="AA229" s="1040" t="s">
        <v>34</v>
      </c>
      <c r="AB229" s="1040" t="s">
        <v>34</v>
      </c>
      <c r="AC229" s="1041" t="s">
        <v>34</v>
      </c>
      <c r="AD229" s="1039" t="s">
        <v>34</v>
      </c>
      <c r="AE229" s="1040" t="s">
        <v>34</v>
      </c>
      <c r="AF229" s="1040" t="s">
        <v>34</v>
      </c>
      <c r="AG229" s="1041" t="s">
        <v>34</v>
      </c>
    </row>
    <row r="230" spans="1:33" s="235" customFormat="1" ht="10.8" outlineLevel="1">
      <c r="A230" s="1227"/>
      <c r="B230" s="236"/>
      <c r="C230" s="237"/>
      <c r="D230" s="238" t="s">
        <v>57</v>
      </c>
      <c r="E230" s="239" t="s">
        <v>86</v>
      </c>
      <c r="F230" s="240" t="s">
        <v>62</v>
      </c>
      <c r="G230" s="876">
        <f>IF(I230+H230&gt;0,AVERAGE(H230:I230),0)</f>
        <v>0</v>
      </c>
      <c r="H230" s="877"/>
      <c r="I230" s="878"/>
      <c r="J230" s="876">
        <f>IF(L230+K230&gt;0,AVERAGE(K230:L230),0)</f>
        <v>0</v>
      </c>
      <c r="K230" s="877"/>
      <c r="L230" s="878"/>
      <c r="M230" s="876">
        <f>IF(O230+N230&gt;0,AVERAGE(N230:O230),0)</f>
        <v>0</v>
      </c>
      <c r="N230" s="877"/>
      <c r="O230" s="878"/>
      <c r="P230" s="876">
        <f>IF(R230+Q230&gt;0,AVERAGE(Q230:R230),0)</f>
        <v>0</v>
      </c>
      <c r="Q230" s="877"/>
      <c r="R230" s="878"/>
      <c r="S230" s="876">
        <f>IF(U230+T230&gt;0,AVERAGE(T230:U230),0)</f>
        <v>0</v>
      </c>
      <c r="T230" s="877"/>
      <c r="U230" s="878"/>
      <c r="V230" s="593" t="s">
        <v>34</v>
      </c>
      <c r="W230" s="594" t="s">
        <v>34</v>
      </c>
      <c r="X230" s="594" t="s">
        <v>34</v>
      </c>
      <c r="Y230" s="595" t="s">
        <v>34</v>
      </c>
      <c r="Z230" s="1039" t="s">
        <v>34</v>
      </c>
      <c r="AA230" s="1040" t="s">
        <v>34</v>
      </c>
      <c r="AB230" s="1040" t="s">
        <v>34</v>
      </c>
      <c r="AC230" s="1041" t="s">
        <v>34</v>
      </c>
      <c r="AD230" s="1039" t="s">
        <v>34</v>
      </c>
      <c r="AE230" s="1040" t="s">
        <v>34</v>
      </c>
      <c r="AF230" s="1040" t="s">
        <v>34</v>
      </c>
      <c r="AG230" s="1041" t="s">
        <v>34</v>
      </c>
    </row>
    <row r="231" spans="1:33" s="147" customFormat="1" outlineLevel="1">
      <c r="A231" s="460"/>
      <c r="B231" s="161" t="s">
        <v>191</v>
      </c>
      <c r="C231" s="201">
        <v>2240</v>
      </c>
      <c r="D231" s="202" t="s">
        <v>57</v>
      </c>
      <c r="E231" s="164" t="s">
        <v>192</v>
      </c>
      <c r="F231" s="162" t="s">
        <v>43</v>
      </c>
      <c r="G231" s="653">
        <f>H231+I231</f>
        <v>0</v>
      </c>
      <c r="H231" s="836">
        <f>ROUND(H232+H235+H238,1)</f>
        <v>0</v>
      </c>
      <c r="I231" s="837">
        <f>ROUND(I232+I235+I238,1)</f>
        <v>0</v>
      </c>
      <c r="J231" s="653">
        <f t="shared" ref="J231" si="520">K231+L231</f>
        <v>0</v>
      </c>
      <c r="K231" s="836">
        <f t="shared" ref="K231:L231" si="521">ROUND(K232+K235+K238,1)</f>
        <v>0</v>
      </c>
      <c r="L231" s="837">
        <f t="shared" si="521"/>
        <v>0</v>
      </c>
      <c r="M231" s="653">
        <f t="shared" ref="M231" si="522">N231+O231</f>
        <v>0</v>
      </c>
      <c r="N231" s="836">
        <f t="shared" ref="N231:O231" si="523">ROUND(N232+N235+N238,1)</f>
        <v>0</v>
      </c>
      <c r="O231" s="837">
        <f t="shared" si="523"/>
        <v>0</v>
      </c>
      <c r="P231" s="653">
        <f t="shared" ref="P231" si="524">Q231+R231</f>
        <v>0</v>
      </c>
      <c r="Q231" s="836">
        <f t="shared" ref="Q231:R231" si="525">ROUND(Q232+Q235+Q238,1)</f>
        <v>0</v>
      </c>
      <c r="R231" s="837">
        <f t="shared" si="525"/>
        <v>0</v>
      </c>
      <c r="S231" s="653">
        <f t="shared" ref="S231" si="526">T231+U231</f>
        <v>0</v>
      </c>
      <c r="T231" s="836">
        <f t="shared" ref="T231:U231" si="527">ROUND(T232+T235+T238,1)</f>
        <v>0</v>
      </c>
      <c r="U231" s="837">
        <f t="shared" si="527"/>
        <v>0</v>
      </c>
      <c r="V231" s="575" t="s">
        <v>34</v>
      </c>
      <c r="W231" s="576" t="s">
        <v>34</v>
      </c>
      <c r="X231" s="576" t="s">
        <v>34</v>
      </c>
      <c r="Y231" s="577" t="s">
        <v>34</v>
      </c>
      <c r="Z231" s="983">
        <f t="shared" ref="Z231:Z232" si="528">G231-J231</f>
        <v>0</v>
      </c>
      <c r="AA231" s="836">
        <f t="shared" ref="AA231:AA232" si="529">G231-M231</f>
        <v>0</v>
      </c>
      <c r="AB231" s="836">
        <f t="shared" ref="AB231:AB232" si="530">G231-P231</f>
        <v>0</v>
      </c>
      <c r="AC231" s="984">
        <f t="shared" ref="AC231:AC232" si="531">G231-S231</f>
        <v>0</v>
      </c>
      <c r="AD231" s="985">
        <f t="shared" ref="AD231:AD232" si="532">IF(G231&gt;0,ROUND((J231/G231),3),0)</f>
        <v>0</v>
      </c>
      <c r="AE231" s="986">
        <f t="shared" ref="AE231:AE232" si="533">IF(G231&gt;0,ROUND((M231/G231),3),0)</f>
        <v>0</v>
      </c>
      <c r="AF231" s="986">
        <f t="shared" ref="AF231:AF232" si="534">IF(G231&gt;0,ROUND((P231/G231),3),0)</f>
        <v>0</v>
      </c>
      <c r="AG231" s="987">
        <f t="shared" ref="AG231:AG232" si="535">IF(G231&gt;0,ROUND((S231/G231),3),0)</f>
        <v>0</v>
      </c>
    </row>
    <row r="232" spans="1:33" s="234" customFormat="1" ht="13.2" outlineLevel="1">
      <c r="A232" s="135"/>
      <c r="B232" s="222" t="s">
        <v>193</v>
      </c>
      <c r="C232" s="223">
        <v>2240</v>
      </c>
      <c r="D232" s="224" t="s">
        <v>57</v>
      </c>
      <c r="E232" s="232" t="s">
        <v>183</v>
      </c>
      <c r="F232" s="233" t="s">
        <v>43</v>
      </c>
      <c r="G232" s="870">
        <f>H232+I232</f>
        <v>0</v>
      </c>
      <c r="H232" s="871">
        <f>ROUND(H233*H234/1000,1)</f>
        <v>0</v>
      </c>
      <c r="I232" s="872">
        <f>ROUND(I233*I234/1000,1)</f>
        <v>0</v>
      </c>
      <c r="J232" s="870">
        <f>K232+L232</f>
        <v>0</v>
      </c>
      <c r="K232" s="871">
        <f>ROUND(K233*K234/1000,1)</f>
        <v>0</v>
      </c>
      <c r="L232" s="872">
        <f>ROUND(L233*L234/1000,1)</f>
        <v>0</v>
      </c>
      <c r="M232" s="870">
        <f>N232+O232</f>
        <v>0</v>
      </c>
      <c r="N232" s="871">
        <f>ROUND(N233*N234/1000,1)</f>
        <v>0</v>
      </c>
      <c r="O232" s="872">
        <f>ROUND(O233*O234/1000,1)</f>
        <v>0</v>
      </c>
      <c r="P232" s="870">
        <f>Q232+R232</f>
        <v>0</v>
      </c>
      <c r="Q232" s="871">
        <f>ROUND(Q233*Q234/1000,1)</f>
        <v>0</v>
      </c>
      <c r="R232" s="872">
        <f>ROUND(R233*R234/1000,1)</f>
        <v>0</v>
      </c>
      <c r="S232" s="870">
        <f>T232+U232</f>
        <v>0</v>
      </c>
      <c r="T232" s="871">
        <f>ROUND(T233*T234/1000,1)</f>
        <v>0</v>
      </c>
      <c r="U232" s="872">
        <f>ROUND(U233*U234/1000,1)</f>
        <v>0</v>
      </c>
      <c r="V232" s="584" t="s">
        <v>34</v>
      </c>
      <c r="W232" s="585" t="s">
        <v>34</v>
      </c>
      <c r="X232" s="585" t="s">
        <v>34</v>
      </c>
      <c r="Y232" s="586" t="s">
        <v>34</v>
      </c>
      <c r="Z232" s="1034">
        <f t="shared" si="528"/>
        <v>0</v>
      </c>
      <c r="AA232" s="909">
        <f t="shared" si="529"/>
        <v>0</v>
      </c>
      <c r="AB232" s="909">
        <f t="shared" si="530"/>
        <v>0</v>
      </c>
      <c r="AC232" s="1035">
        <f t="shared" si="531"/>
        <v>0</v>
      </c>
      <c r="AD232" s="1036">
        <f t="shared" si="532"/>
        <v>0</v>
      </c>
      <c r="AE232" s="1037">
        <f t="shared" si="533"/>
        <v>0</v>
      </c>
      <c r="AF232" s="1037">
        <f t="shared" si="534"/>
        <v>0</v>
      </c>
      <c r="AG232" s="1038">
        <f t="shared" si="535"/>
        <v>0</v>
      </c>
    </row>
    <row r="233" spans="1:33" s="235" customFormat="1" ht="10.8" outlineLevel="1">
      <c r="A233" s="1227"/>
      <c r="B233" s="236"/>
      <c r="C233" s="237"/>
      <c r="D233" s="238" t="s">
        <v>57</v>
      </c>
      <c r="E233" s="239" t="s">
        <v>85</v>
      </c>
      <c r="F233" s="240" t="s">
        <v>35</v>
      </c>
      <c r="G233" s="873">
        <f>H233+I233</f>
        <v>0</v>
      </c>
      <c r="H233" s="874"/>
      <c r="I233" s="875"/>
      <c r="J233" s="873">
        <f>K233+L233</f>
        <v>0</v>
      </c>
      <c r="K233" s="874"/>
      <c r="L233" s="875"/>
      <c r="M233" s="873">
        <f>N233+O233</f>
        <v>0</v>
      </c>
      <c r="N233" s="874"/>
      <c r="O233" s="875"/>
      <c r="P233" s="873">
        <f>Q233+R233</f>
        <v>0</v>
      </c>
      <c r="Q233" s="874"/>
      <c r="R233" s="875"/>
      <c r="S233" s="873">
        <f>T233+U233</f>
        <v>0</v>
      </c>
      <c r="T233" s="874"/>
      <c r="U233" s="875"/>
      <c r="V233" s="593" t="s">
        <v>34</v>
      </c>
      <c r="W233" s="594" t="s">
        <v>34</v>
      </c>
      <c r="X233" s="594" t="s">
        <v>34</v>
      </c>
      <c r="Y233" s="595" t="s">
        <v>34</v>
      </c>
      <c r="Z233" s="1039" t="s">
        <v>34</v>
      </c>
      <c r="AA233" s="1040" t="s">
        <v>34</v>
      </c>
      <c r="AB233" s="1040" t="s">
        <v>34</v>
      </c>
      <c r="AC233" s="1041" t="s">
        <v>34</v>
      </c>
      <c r="AD233" s="1039" t="s">
        <v>34</v>
      </c>
      <c r="AE233" s="1040" t="s">
        <v>34</v>
      </c>
      <c r="AF233" s="1040" t="s">
        <v>34</v>
      </c>
      <c r="AG233" s="1041" t="s">
        <v>34</v>
      </c>
    </row>
    <row r="234" spans="1:33" s="235" customFormat="1" ht="10.8" outlineLevel="1">
      <c r="A234" s="1227"/>
      <c r="B234" s="236"/>
      <c r="C234" s="237"/>
      <c r="D234" s="238" t="s">
        <v>57</v>
      </c>
      <c r="E234" s="239" t="s">
        <v>86</v>
      </c>
      <c r="F234" s="240" t="s">
        <v>62</v>
      </c>
      <c r="G234" s="876">
        <f>IF(I234+H234&gt;0,AVERAGE(H234:I234),0)</f>
        <v>0</v>
      </c>
      <c r="H234" s="877"/>
      <c r="I234" s="878"/>
      <c r="J234" s="876">
        <f>IF(L234+K234&gt;0,AVERAGE(K234:L234),0)</f>
        <v>0</v>
      </c>
      <c r="K234" s="877"/>
      <c r="L234" s="878"/>
      <c r="M234" s="876">
        <f>IF(O234+N234&gt;0,AVERAGE(N234:O234),0)</f>
        <v>0</v>
      </c>
      <c r="N234" s="877"/>
      <c r="O234" s="878"/>
      <c r="P234" s="876">
        <f>IF(R234+Q234&gt;0,AVERAGE(Q234:R234),0)</f>
        <v>0</v>
      </c>
      <c r="Q234" s="877"/>
      <c r="R234" s="878"/>
      <c r="S234" s="876">
        <f>IF(U234+T234&gt;0,AVERAGE(T234:U234),0)</f>
        <v>0</v>
      </c>
      <c r="T234" s="877"/>
      <c r="U234" s="878"/>
      <c r="V234" s="593" t="s">
        <v>34</v>
      </c>
      <c r="W234" s="594" t="s">
        <v>34</v>
      </c>
      <c r="X234" s="594" t="s">
        <v>34</v>
      </c>
      <c r="Y234" s="595" t="s">
        <v>34</v>
      </c>
      <c r="Z234" s="1039" t="s">
        <v>34</v>
      </c>
      <c r="AA234" s="1040" t="s">
        <v>34</v>
      </c>
      <c r="AB234" s="1040" t="s">
        <v>34</v>
      </c>
      <c r="AC234" s="1041" t="s">
        <v>34</v>
      </c>
      <c r="AD234" s="1039" t="s">
        <v>34</v>
      </c>
      <c r="AE234" s="1040" t="s">
        <v>34</v>
      </c>
      <c r="AF234" s="1040" t="s">
        <v>34</v>
      </c>
      <c r="AG234" s="1041" t="s">
        <v>34</v>
      </c>
    </row>
    <row r="235" spans="1:33" s="234" customFormat="1" ht="13.2" outlineLevel="1">
      <c r="A235" s="135"/>
      <c r="B235" s="222" t="s">
        <v>194</v>
      </c>
      <c r="C235" s="223">
        <v>2240</v>
      </c>
      <c r="D235" s="224" t="s">
        <v>57</v>
      </c>
      <c r="E235" s="232" t="s">
        <v>185</v>
      </c>
      <c r="F235" s="233" t="s">
        <v>43</v>
      </c>
      <c r="G235" s="870">
        <f>H235+I235</f>
        <v>0</v>
      </c>
      <c r="H235" s="871">
        <f>ROUND(H236*H237/1000,1)</f>
        <v>0</v>
      </c>
      <c r="I235" s="872">
        <f>ROUND(I236*I237/1000,1)</f>
        <v>0</v>
      </c>
      <c r="J235" s="870">
        <f>K235+L235</f>
        <v>0</v>
      </c>
      <c r="K235" s="871">
        <f>ROUND(K236*K237/1000,1)</f>
        <v>0</v>
      </c>
      <c r="L235" s="872">
        <f>ROUND(L236*L237/1000,1)</f>
        <v>0</v>
      </c>
      <c r="M235" s="870">
        <f>N235+O235</f>
        <v>0</v>
      </c>
      <c r="N235" s="871">
        <f>ROUND(N236*N237/1000,1)</f>
        <v>0</v>
      </c>
      <c r="O235" s="872">
        <f>ROUND(O236*O237/1000,1)</f>
        <v>0</v>
      </c>
      <c r="P235" s="870">
        <f>Q235+R235</f>
        <v>0</v>
      </c>
      <c r="Q235" s="871">
        <f>ROUND(Q236*Q237/1000,1)</f>
        <v>0</v>
      </c>
      <c r="R235" s="872">
        <f>ROUND(R236*R237/1000,1)</f>
        <v>0</v>
      </c>
      <c r="S235" s="870">
        <f>T235+U235</f>
        <v>0</v>
      </c>
      <c r="T235" s="871">
        <f>ROUND(T236*T237/1000,1)</f>
        <v>0</v>
      </c>
      <c r="U235" s="872">
        <f>ROUND(U236*U237/1000,1)</f>
        <v>0</v>
      </c>
      <c r="V235" s="584" t="s">
        <v>34</v>
      </c>
      <c r="W235" s="585" t="s">
        <v>34</v>
      </c>
      <c r="X235" s="585" t="s">
        <v>34</v>
      </c>
      <c r="Y235" s="586" t="s">
        <v>34</v>
      </c>
      <c r="Z235" s="1034">
        <f t="shared" ref="Z235" si="536">G235-J235</f>
        <v>0</v>
      </c>
      <c r="AA235" s="909">
        <f t="shared" ref="AA235" si="537">G235-M235</f>
        <v>0</v>
      </c>
      <c r="AB235" s="909">
        <f t="shared" ref="AB235" si="538">G235-P235</f>
        <v>0</v>
      </c>
      <c r="AC235" s="1035">
        <f t="shared" ref="AC235" si="539">G235-S235</f>
        <v>0</v>
      </c>
      <c r="AD235" s="1036">
        <f t="shared" ref="AD235" si="540">IF(G235&gt;0,ROUND((J235/G235),3),0)</f>
        <v>0</v>
      </c>
      <c r="AE235" s="1037">
        <f t="shared" ref="AE235" si="541">IF(G235&gt;0,ROUND((M235/G235),3),0)</f>
        <v>0</v>
      </c>
      <c r="AF235" s="1037">
        <f t="shared" ref="AF235" si="542">IF(G235&gt;0,ROUND((P235/G235),3),0)</f>
        <v>0</v>
      </c>
      <c r="AG235" s="1038">
        <f t="shared" ref="AG235" si="543">IF(G235&gt;0,ROUND((S235/G235),3),0)</f>
        <v>0</v>
      </c>
    </row>
    <row r="236" spans="1:33" s="235" customFormat="1" ht="10.8" outlineLevel="1">
      <c r="A236" s="1227"/>
      <c r="B236" s="236"/>
      <c r="C236" s="237"/>
      <c r="D236" s="238" t="s">
        <v>57</v>
      </c>
      <c r="E236" s="239" t="s">
        <v>85</v>
      </c>
      <c r="F236" s="240" t="s">
        <v>35</v>
      </c>
      <c r="G236" s="873">
        <f>H236+I236</f>
        <v>0</v>
      </c>
      <c r="H236" s="874"/>
      <c r="I236" s="875"/>
      <c r="J236" s="873">
        <f>K236+L236</f>
        <v>0</v>
      </c>
      <c r="K236" s="874"/>
      <c r="L236" s="875"/>
      <c r="M236" s="873">
        <f>N236+O236</f>
        <v>0</v>
      </c>
      <c r="N236" s="874"/>
      <c r="O236" s="875"/>
      <c r="P236" s="873">
        <f>Q236+R236</f>
        <v>0</v>
      </c>
      <c r="Q236" s="874"/>
      <c r="R236" s="875"/>
      <c r="S236" s="873">
        <f>T236+U236</f>
        <v>0</v>
      </c>
      <c r="T236" s="874"/>
      <c r="U236" s="875"/>
      <c r="V236" s="593" t="s">
        <v>34</v>
      </c>
      <c r="W236" s="594" t="s">
        <v>34</v>
      </c>
      <c r="X236" s="594" t="s">
        <v>34</v>
      </c>
      <c r="Y236" s="595" t="s">
        <v>34</v>
      </c>
      <c r="Z236" s="1039" t="s">
        <v>34</v>
      </c>
      <c r="AA236" s="1040" t="s">
        <v>34</v>
      </c>
      <c r="AB236" s="1040" t="s">
        <v>34</v>
      </c>
      <c r="AC236" s="1041" t="s">
        <v>34</v>
      </c>
      <c r="AD236" s="1039" t="s">
        <v>34</v>
      </c>
      <c r="AE236" s="1040" t="s">
        <v>34</v>
      </c>
      <c r="AF236" s="1040" t="s">
        <v>34</v>
      </c>
      <c r="AG236" s="1041" t="s">
        <v>34</v>
      </c>
    </row>
    <row r="237" spans="1:33" s="235" customFormat="1" ht="10.8" outlineLevel="1">
      <c r="A237" s="1227"/>
      <c r="B237" s="236"/>
      <c r="C237" s="237"/>
      <c r="D237" s="238" t="s">
        <v>57</v>
      </c>
      <c r="E237" s="239" t="s">
        <v>86</v>
      </c>
      <c r="F237" s="240" t="s">
        <v>62</v>
      </c>
      <c r="G237" s="876">
        <f>IF(I237+H237&gt;0,AVERAGE(H237:I237),0)</f>
        <v>0</v>
      </c>
      <c r="H237" s="877"/>
      <c r="I237" s="878"/>
      <c r="J237" s="876">
        <f>IF(L237+K237&gt;0,AVERAGE(K237:L237),0)</f>
        <v>0</v>
      </c>
      <c r="K237" s="877"/>
      <c r="L237" s="878"/>
      <c r="M237" s="876">
        <f>IF(O237+N237&gt;0,AVERAGE(N237:O237),0)</f>
        <v>0</v>
      </c>
      <c r="N237" s="877"/>
      <c r="O237" s="878"/>
      <c r="P237" s="876">
        <f>IF(R237+Q237&gt;0,AVERAGE(Q237:R237),0)</f>
        <v>0</v>
      </c>
      <c r="Q237" s="877"/>
      <c r="R237" s="878"/>
      <c r="S237" s="876">
        <f>IF(U237+T237&gt;0,AVERAGE(T237:U237),0)</f>
        <v>0</v>
      </c>
      <c r="T237" s="877"/>
      <c r="U237" s="878"/>
      <c r="V237" s="593" t="s">
        <v>34</v>
      </c>
      <c r="W237" s="594" t="s">
        <v>34</v>
      </c>
      <c r="X237" s="594" t="s">
        <v>34</v>
      </c>
      <c r="Y237" s="595" t="s">
        <v>34</v>
      </c>
      <c r="Z237" s="1039" t="s">
        <v>34</v>
      </c>
      <c r="AA237" s="1040" t="s">
        <v>34</v>
      </c>
      <c r="AB237" s="1040" t="s">
        <v>34</v>
      </c>
      <c r="AC237" s="1041" t="s">
        <v>34</v>
      </c>
      <c r="AD237" s="1039" t="s">
        <v>34</v>
      </c>
      <c r="AE237" s="1040" t="s">
        <v>34</v>
      </c>
      <c r="AF237" s="1040" t="s">
        <v>34</v>
      </c>
      <c r="AG237" s="1041" t="s">
        <v>34</v>
      </c>
    </row>
    <row r="238" spans="1:33" s="234" customFormat="1" ht="13.2" outlineLevel="1">
      <c r="A238" s="135"/>
      <c r="B238" s="222" t="s">
        <v>484</v>
      </c>
      <c r="C238" s="223">
        <v>2240</v>
      </c>
      <c r="D238" s="224" t="s">
        <v>57</v>
      </c>
      <c r="E238" s="232" t="s">
        <v>186</v>
      </c>
      <c r="F238" s="233" t="s">
        <v>43</v>
      </c>
      <c r="G238" s="870">
        <f>H238+I238</f>
        <v>0</v>
      </c>
      <c r="H238" s="871">
        <f>ROUND(H239*H240/1000,1)</f>
        <v>0</v>
      </c>
      <c r="I238" s="872">
        <f>ROUND(I239*I240/1000,1)</f>
        <v>0</v>
      </c>
      <c r="J238" s="870">
        <f>K238+L238</f>
        <v>0</v>
      </c>
      <c r="K238" s="871">
        <f>ROUND(K239*K240/1000,1)</f>
        <v>0</v>
      </c>
      <c r="L238" s="872">
        <f>ROUND(L239*L240/1000,1)</f>
        <v>0</v>
      </c>
      <c r="M238" s="870">
        <f>N238+O238</f>
        <v>0</v>
      </c>
      <c r="N238" s="871">
        <f>ROUND(N239*N240/1000,1)</f>
        <v>0</v>
      </c>
      <c r="O238" s="872">
        <f>ROUND(O239*O240/1000,1)</f>
        <v>0</v>
      </c>
      <c r="P238" s="870">
        <f>Q238+R238</f>
        <v>0</v>
      </c>
      <c r="Q238" s="871">
        <f>ROUND(Q239*Q240/1000,1)</f>
        <v>0</v>
      </c>
      <c r="R238" s="872">
        <f>ROUND(R239*R240/1000,1)</f>
        <v>0</v>
      </c>
      <c r="S238" s="870">
        <f>T238+U238</f>
        <v>0</v>
      </c>
      <c r="T238" s="871">
        <f>ROUND(T239*T240/1000,1)</f>
        <v>0</v>
      </c>
      <c r="U238" s="872">
        <f>ROUND(U239*U240/1000,1)</f>
        <v>0</v>
      </c>
      <c r="V238" s="584" t="s">
        <v>34</v>
      </c>
      <c r="W238" s="585" t="s">
        <v>34</v>
      </c>
      <c r="X238" s="585" t="s">
        <v>34</v>
      </c>
      <c r="Y238" s="586" t="s">
        <v>34</v>
      </c>
      <c r="Z238" s="1034">
        <f t="shared" ref="Z238" si="544">G238-J238</f>
        <v>0</v>
      </c>
      <c r="AA238" s="909">
        <f t="shared" ref="AA238" si="545">G238-M238</f>
        <v>0</v>
      </c>
      <c r="AB238" s="909">
        <f t="shared" ref="AB238" si="546">G238-P238</f>
        <v>0</v>
      </c>
      <c r="AC238" s="1035">
        <f t="shared" ref="AC238" si="547">G238-S238</f>
        <v>0</v>
      </c>
      <c r="AD238" s="1036">
        <f t="shared" ref="AD238" si="548">IF(G238&gt;0,ROUND((J238/G238),3),0)</f>
        <v>0</v>
      </c>
      <c r="AE238" s="1037">
        <f t="shared" ref="AE238" si="549">IF(G238&gt;0,ROUND((M238/G238),3),0)</f>
        <v>0</v>
      </c>
      <c r="AF238" s="1037">
        <f t="shared" ref="AF238" si="550">IF(G238&gt;0,ROUND((P238/G238),3),0)</f>
        <v>0</v>
      </c>
      <c r="AG238" s="1038">
        <f t="shared" ref="AG238" si="551">IF(G238&gt;0,ROUND((S238/G238),3),0)</f>
        <v>0</v>
      </c>
    </row>
    <row r="239" spans="1:33" s="235" customFormat="1" ht="10.8" outlineLevel="1">
      <c r="A239" s="1227"/>
      <c r="B239" s="236"/>
      <c r="C239" s="237"/>
      <c r="D239" s="238" t="s">
        <v>57</v>
      </c>
      <c r="E239" s="551" t="s">
        <v>85</v>
      </c>
      <c r="F239" s="240" t="s">
        <v>35</v>
      </c>
      <c r="G239" s="873">
        <f>H239+I239</f>
        <v>0</v>
      </c>
      <c r="H239" s="874"/>
      <c r="I239" s="875"/>
      <c r="J239" s="873">
        <f>K239+L239</f>
        <v>0</v>
      </c>
      <c r="K239" s="874"/>
      <c r="L239" s="875"/>
      <c r="M239" s="873">
        <f>N239+O239</f>
        <v>0</v>
      </c>
      <c r="N239" s="874"/>
      <c r="O239" s="875"/>
      <c r="P239" s="873">
        <f>Q239+R239</f>
        <v>0</v>
      </c>
      <c r="Q239" s="874"/>
      <c r="R239" s="875"/>
      <c r="S239" s="873">
        <f>T239+U239</f>
        <v>0</v>
      </c>
      <c r="T239" s="874"/>
      <c r="U239" s="875"/>
      <c r="V239" s="593" t="s">
        <v>34</v>
      </c>
      <c r="W239" s="594" t="s">
        <v>34</v>
      </c>
      <c r="X239" s="594" t="s">
        <v>34</v>
      </c>
      <c r="Y239" s="595" t="s">
        <v>34</v>
      </c>
      <c r="Z239" s="1039" t="s">
        <v>34</v>
      </c>
      <c r="AA239" s="1040" t="s">
        <v>34</v>
      </c>
      <c r="AB239" s="1040" t="s">
        <v>34</v>
      </c>
      <c r="AC239" s="1041" t="s">
        <v>34</v>
      </c>
      <c r="AD239" s="1039" t="s">
        <v>34</v>
      </c>
      <c r="AE239" s="1040" t="s">
        <v>34</v>
      </c>
      <c r="AF239" s="1040" t="s">
        <v>34</v>
      </c>
      <c r="AG239" s="1041" t="s">
        <v>34</v>
      </c>
    </row>
    <row r="240" spans="1:33" s="235" customFormat="1" ht="11.4" outlineLevel="1" thickBot="1">
      <c r="A240" s="1227"/>
      <c r="B240" s="621"/>
      <c r="C240" s="622"/>
      <c r="D240" s="623" t="s">
        <v>57</v>
      </c>
      <c r="E240" s="552" t="s">
        <v>86</v>
      </c>
      <c r="F240" s="531" t="s">
        <v>62</v>
      </c>
      <c r="G240" s="879">
        <f>IF(I240+H240&gt;0,AVERAGE(H240:I240),0)</f>
        <v>0</v>
      </c>
      <c r="H240" s="880"/>
      <c r="I240" s="881"/>
      <c r="J240" s="879">
        <f>IF(L240+K240&gt;0,AVERAGE(K240:L240),0)</f>
        <v>0</v>
      </c>
      <c r="K240" s="880"/>
      <c r="L240" s="881"/>
      <c r="M240" s="879">
        <f>IF(O240+N240&gt;0,AVERAGE(N240:O240),0)</f>
        <v>0</v>
      </c>
      <c r="N240" s="880"/>
      <c r="O240" s="881"/>
      <c r="P240" s="879">
        <f>IF(R240+Q240&gt;0,AVERAGE(Q240:R240),0)</f>
        <v>0</v>
      </c>
      <c r="Q240" s="880"/>
      <c r="R240" s="881"/>
      <c r="S240" s="879">
        <f>IF(U240+T240&gt;0,AVERAGE(T240:U240),0)</f>
        <v>0</v>
      </c>
      <c r="T240" s="880"/>
      <c r="U240" s="881"/>
      <c r="V240" s="596" t="s">
        <v>34</v>
      </c>
      <c r="W240" s="597" t="s">
        <v>34</v>
      </c>
      <c r="X240" s="597" t="s">
        <v>34</v>
      </c>
      <c r="Y240" s="598" t="s">
        <v>34</v>
      </c>
      <c r="Z240" s="1042" t="s">
        <v>34</v>
      </c>
      <c r="AA240" s="1043" t="s">
        <v>34</v>
      </c>
      <c r="AB240" s="1043" t="s">
        <v>34</v>
      </c>
      <c r="AC240" s="1044" t="s">
        <v>34</v>
      </c>
      <c r="AD240" s="1042" t="s">
        <v>34</v>
      </c>
      <c r="AE240" s="1043" t="s">
        <v>34</v>
      </c>
      <c r="AF240" s="1043" t="s">
        <v>34</v>
      </c>
      <c r="AG240" s="1044" t="s">
        <v>34</v>
      </c>
    </row>
    <row r="241" spans="1:33" s="20" customFormat="1" ht="16.2" outlineLevel="1" thickTop="1">
      <c r="A241" s="131"/>
      <c r="B241" s="241" t="s">
        <v>195</v>
      </c>
      <c r="C241" s="242">
        <v>2240</v>
      </c>
      <c r="D241" s="243" t="s">
        <v>57</v>
      </c>
      <c r="E241" s="244" t="s">
        <v>196</v>
      </c>
      <c r="F241" s="119" t="s">
        <v>43</v>
      </c>
      <c r="G241" s="653">
        <f>H241+I241</f>
        <v>0</v>
      </c>
      <c r="H241" s="836">
        <f>ROUND(H242*H243*H244/1000,1)</f>
        <v>0</v>
      </c>
      <c r="I241" s="837">
        <f>ROUND(I242*I243*I244/1000,1)</f>
        <v>0</v>
      </c>
      <c r="J241" s="653">
        <f>K241+L241</f>
        <v>0</v>
      </c>
      <c r="K241" s="836">
        <f>ROUND(K242*K243*K244/1000,1)</f>
        <v>0</v>
      </c>
      <c r="L241" s="837">
        <f>ROUND(L242*L243*L244/1000,1)</f>
        <v>0</v>
      </c>
      <c r="M241" s="653">
        <f>N241+O241</f>
        <v>0</v>
      </c>
      <c r="N241" s="836">
        <f>ROUND(N242*N243*N244/1000,1)</f>
        <v>0</v>
      </c>
      <c r="O241" s="837">
        <f>ROUND(O242*O243*O244/1000,1)</f>
        <v>0</v>
      </c>
      <c r="P241" s="653">
        <f>Q241+R241</f>
        <v>0</v>
      </c>
      <c r="Q241" s="836">
        <f>ROUND(Q242*Q243*Q244/1000,1)</f>
        <v>0</v>
      </c>
      <c r="R241" s="837">
        <f>ROUND(R242*R243*R244/1000,1)</f>
        <v>0</v>
      </c>
      <c r="S241" s="653">
        <f>T241+U241</f>
        <v>0</v>
      </c>
      <c r="T241" s="836">
        <f>ROUND(T242*T243*T244/1000,1)</f>
        <v>0</v>
      </c>
      <c r="U241" s="837">
        <f>ROUND(U242*U243*U244/1000,1)</f>
        <v>0</v>
      </c>
      <c r="V241" s="575" t="s">
        <v>34</v>
      </c>
      <c r="W241" s="576" t="s">
        <v>34</v>
      </c>
      <c r="X241" s="576" t="s">
        <v>34</v>
      </c>
      <c r="Y241" s="577" t="s">
        <v>34</v>
      </c>
      <c r="Z241" s="983">
        <f t="shared" ref="Z241" si="552">G241-J241</f>
        <v>0</v>
      </c>
      <c r="AA241" s="836">
        <f t="shared" ref="AA241" si="553">G241-M241</f>
        <v>0</v>
      </c>
      <c r="AB241" s="836">
        <f t="shared" ref="AB241" si="554">G241-P241</f>
        <v>0</v>
      </c>
      <c r="AC241" s="984">
        <f t="shared" ref="AC241" si="555">G241-S241</f>
        <v>0</v>
      </c>
      <c r="AD241" s="985">
        <f t="shared" ref="AD241" si="556">IF(G241&gt;0,ROUND((J241/G241),3),0)</f>
        <v>0</v>
      </c>
      <c r="AE241" s="986">
        <f t="shared" ref="AE241" si="557">IF(G241&gt;0,ROUND((M241/G241),3),0)</f>
        <v>0</v>
      </c>
      <c r="AF241" s="986">
        <f t="shared" ref="AF241" si="558">IF(G241&gt;0,ROUND((P241/G241),3),0)</f>
        <v>0</v>
      </c>
      <c r="AG241" s="987">
        <f t="shared" ref="AG241" si="559">IF(G241&gt;0,ROUND((S241/G241),3),0)</f>
        <v>0</v>
      </c>
    </row>
    <row r="242" spans="1:33" s="136" customFormat="1" ht="12" outlineLevel="1">
      <c r="A242" s="1213"/>
      <c r="B242" s="123"/>
      <c r="C242" s="219"/>
      <c r="D242" s="224" t="s">
        <v>57</v>
      </c>
      <c r="E242" s="126" t="s">
        <v>197</v>
      </c>
      <c r="F242" s="124" t="s">
        <v>60</v>
      </c>
      <c r="G242" s="838">
        <f>H242+I242</f>
        <v>0</v>
      </c>
      <c r="H242" s="839"/>
      <c r="I242" s="840"/>
      <c r="J242" s="838">
        <f>K242+L242</f>
        <v>0</v>
      </c>
      <c r="K242" s="839"/>
      <c r="L242" s="840"/>
      <c r="M242" s="838">
        <f>N242+O242</f>
        <v>0</v>
      </c>
      <c r="N242" s="839"/>
      <c r="O242" s="840"/>
      <c r="P242" s="838">
        <f>Q242+R242</f>
        <v>0</v>
      </c>
      <c r="Q242" s="839"/>
      <c r="R242" s="840"/>
      <c r="S242" s="838">
        <f>T242+U242</f>
        <v>0</v>
      </c>
      <c r="T242" s="839"/>
      <c r="U242" s="840"/>
      <c r="V242" s="569" t="s">
        <v>34</v>
      </c>
      <c r="W242" s="570" t="s">
        <v>34</v>
      </c>
      <c r="X242" s="570" t="s">
        <v>34</v>
      </c>
      <c r="Y242" s="571" t="s">
        <v>34</v>
      </c>
      <c r="Z242" s="1004" t="s">
        <v>34</v>
      </c>
      <c r="AA242" s="1005" t="s">
        <v>34</v>
      </c>
      <c r="AB242" s="1005" t="s">
        <v>34</v>
      </c>
      <c r="AC242" s="1006" t="s">
        <v>34</v>
      </c>
      <c r="AD242" s="1004" t="s">
        <v>34</v>
      </c>
      <c r="AE242" s="1005" t="s">
        <v>34</v>
      </c>
      <c r="AF242" s="1005" t="s">
        <v>34</v>
      </c>
      <c r="AG242" s="1006" t="s">
        <v>34</v>
      </c>
    </row>
    <row r="243" spans="1:33" s="136" customFormat="1" ht="12" outlineLevel="1">
      <c r="A243" s="1213"/>
      <c r="B243" s="245"/>
      <c r="C243" s="246"/>
      <c r="D243" s="224" t="s">
        <v>57</v>
      </c>
      <c r="E243" s="126" t="s">
        <v>198</v>
      </c>
      <c r="F243" s="124" t="s">
        <v>172</v>
      </c>
      <c r="G243" s="838">
        <f>H243+I243</f>
        <v>0</v>
      </c>
      <c r="H243" s="839"/>
      <c r="I243" s="840"/>
      <c r="J243" s="838">
        <f>K243+L243</f>
        <v>0</v>
      </c>
      <c r="K243" s="839"/>
      <c r="L243" s="840"/>
      <c r="M243" s="838">
        <f>N243+O243</f>
        <v>0</v>
      </c>
      <c r="N243" s="839"/>
      <c r="O243" s="840"/>
      <c r="P243" s="838">
        <f>Q243+R243</f>
        <v>0</v>
      </c>
      <c r="Q243" s="839"/>
      <c r="R243" s="840"/>
      <c r="S243" s="838">
        <f>T243+U243</f>
        <v>0</v>
      </c>
      <c r="T243" s="839"/>
      <c r="U243" s="840"/>
      <c r="V243" s="584" t="s">
        <v>34</v>
      </c>
      <c r="W243" s="585" t="s">
        <v>34</v>
      </c>
      <c r="X243" s="585" t="s">
        <v>34</v>
      </c>
      <c r="Y243" s="586" t="s">
        <v>34</v>
      </c>
      <c r="Z243" s="1021" t="s">
        <v>34</v>
      </c>
      <c r="AA243" s="1022" t="s">
        <v>34</v>
      </c>
      <c r="AB243" s="1022" t="s">
        <v>34</v>
      </c>
      <c r="AC243" s="1023" t="s">
        <v>34</v>
      </c>
      <c r="AD243" s="1021" t="s">
        <v>34</v>
      </c>
      <c r="AE243" s="1022" t="s">
        <v>34</v>
      </c>
      <c r="AF243" s="1022" t="s">
        <v>34</v>
      </c>
      <c r="AG243" s="1023" t="s">
        <v>34</v>
      </c>
    </row>
    <row r="244" spans="1:33" s="136" customFormat="1" ht="12.6" outlineLevel="1" thickBot="1">
      <c r="A244" s="1213"/>
      <c r="B244" s="127"/>
      <c r="C244" s="247"/>
      <c r="D244" s="248" t="s">
        <v>57</v>
      </c>
      <c r="E244" s="130" t="s">
        <v>199</v>
      </c>
      <c r="F244" s="128" t="s">
        <v>62</v>
      </c>
      <c r="G244" s="841">
        <f>IF(I244+H244&gt;0,AVERAGE(H244:I244),0)</f>
        <v>0</v>
      </c>
      <c r="H244" s="842"/>
      <c r="I244" s="843"/>
      <c r="J244" s="841">
        <f>IF(L244+K244&gt;0,AVERAGE(K244:L244),0)</f>
        <v>0</v>
      </c>
      <c r="K244" s="842"/>
      <c r="L244" s="843"/>
      <c r="M244" s="841">
        <f>IF(O244+N244&gt;0,AVERAGE(N244:O244),0)</f>
        <v>0</v>
      </c>
      <c r="N244" s="842"/>
      <c r="O244" s="843"/>
      <c r="P244" s="841">
        <f>IF(R244+Q244&gt;0,AVERAGE(Q244:R244),0)</f>
        <v>0</v>
      </c>
      <c r="Q244" s="842"/>
      <c r="R244" s="843"/>
      <c r="S244" s="841">
        <f>IF(U244+T244&gt;0,AVERAGE(T244:U244),0)</f>
        <v>0</v>
      </c>
      <c r="T244" s="842"/>
      <c r="U244" s="843"/>
      <c r="V244" s="572" t="s">
        <v>34</v>
      </c>
      <c r="W244" s="573" t="s">
        <v>34</v>
      </c>
      <c r="X244" s="573" t="s">
        <v>34</v>
      </c>
      <c r="Y244" s="574" t="s">
        <v>34</v>
      </c>
      <c r="Z244" s="1007" t="s">
        <v>34</v>
      </c>
      <c r="AA244" s="1008" t="s">
        <v>34</v>
      </c>
      <c r="AB244" s="1008" t="s">
        <v>34</v>
      </c>
      <c r="AC244" s="1009" t="s">
        <v>34</v>
      </c>
      <c r="AD244" s="1007" t="s">
        <v>34</v>
      </c>
      <c r="AE244" s="1008" t="s">
        <v>34</v>
      </c>
      <c r="AF244" s="1008" t="s">
        <v>34</v>
      </c>
      <c r="AG244" s="1009" t="s">
        <v>34</v>
      </c>
    </row>
    <row r="245" spans="1:33" s="20" customFormat="1" ht="27.6" outlineLevel="1" thickTop="1" thickBot="1">
      <c r="A245" s="131"/>
      <c r="B245" s="249" t="s">
        <v>200</v>
      </c>
      <c r="C245" s="193">
        <v>2240</v>
      </c>
      <c r="D245" s="250" t="s">
        <v>57</v>
      </c>
      <c r="E245" s="251" t="s">
        <v>201</v>
      </c>
      <c r="F245" s="252" t="s">
        <v>43</v>
      </c>
      <c r="G245" s="737">
        <f t="shared" ref="G245:G251" si="560">H245+I245</f>
        <v>14</v>
      </c>
      <c r="H245" s="844"/>
      <c r="I245" s="845">
        <v>14</v>
      </c>
      <c r="J245" s="737">
        <f t="shared" ref="J245:J251" si="561">K245+L245</f>
        <v>0</v>
      </c>
      <c r="K245" s="844"/>
      <c r="L245" s="845"/>
      <c r="M245" s="737">
        <f t="shared" ref="M245:M251" si="562">N245+O245</f>
        <v>0</v>
      </c>
      <c r="N245" s="844"/>
      <c r="O245" s="845"/>
      <c r="P245" s="737">
        <f t="shared" ref="P245:P251" si="563">Q245+R245</f>
        <v>0</v>
      </c>
      <c r="Q245" s="844"/>
      <c r="R245" s="845"/>
      <c r="S245" s="737">
        <f t="shared" ref="S245:S251" si="564">T245+U245</f>
        <v>0</v>
      </c>
      <c r="T245" s="844"/>
      <c r="U245" s="845"/>
      <c r="V245" s="578" t="s">
        <v>34</v>
      </c>
      <c r="W245" s="579" t="s">
        <v>34</v>
      </c>
      <c r="X245" s="579" t="s">
        <v>34</v>
      </c>
      <c r="Y245" s="580" t="s">
        <v>34</v>
      </c>
      <c r="Z245" s="1010">
        <f t="shared" ref="Z245:Z250" si="565">G245-J245</f>
        <v>14</v>
      </c>
      <c r="AA245" s="1011">
        <f t="shared" ref="AA245:AA250" si="566">G245-M245</f>
        <v>14</v>
      </c>
      <c r="AB245" s="1011">
        <f t="shared" ref="AB245:AB250" si="567">G245-P245</f>
        <v>14</v>
      </c>
      <c r="AC245" s="1012">
        <f t="shared" ref="AC245:AC250" si="568">G245-S245</f>
        <v>14</v>
      </c>
      <c r="AD245" s="1013">
        <f t="shared" ref="AD245:AD250" si="569">IF(G245&gt;0,ROUND((J245/G245),3),0)</f>
        <v>0</v>
      </c>
      <c r="AE245" s="1014">
        <f t="shared" ref="AE245:AE250" si="570">IF(G245&gt;0,ROUND((M245/G245),3),0)</f>
        <v>0</v>
      </c>
      <c r="AF245" s="1014">
        <f t="shared" ref="AF245:AF250" si="571">IF(G245&gt;0,ROUND((P245/G245),3),0)</f>
        <v>0</v>
      </c>
      <c r="AG245" s="1015">
        <f t="shared" ref="AG245:AG250" si="572">IF(G245&gt;0,ROUND((S245/G245),3),0)</f>
        <v>0</v>
      </c>
    </row>
    <row r="246" spans="1:33" s="20" customFormat="1" ht="27.6" outlineLevel="1" thickTop="1" thickBot="1">
      <c r="A246" s="131"/>
      <c r="B246" s="249" t="s">
        <v>202</v>
      </c>
      <c r="C246" s="193">
        <v>2240</v>
      </c>
      <c r="D246" s="250" t="s">
        <v>57</v>
      </c>
      <c r="E246" s="251" t="s">
        <v>203</v>
      </c>
      <c r="F246" s="252" t="s">
        <v>43</v>
      </c>
      <c r="G246" s="737">
        <f t="shared" si="560"/>
        <v>26.4</v>
      </c>
      <c r="H246" s="844"/>
      <c r="I246" s="845">
        <v>26.4</v>
      </c>
      <c r="J246" s="737">
        <f t="shared" si="561"/>
        <v>0</v>
      </c>
      <c r="K246" s="844"/>
      <c r="L246" s="845"/>
      <c r="M246" s="737">
        <f t="shared" si="562"/>
        <v>0</v>
      </c>
      <c r="N246" s="844"/>
      <c r="O246" s="845"/>
      <c r="P246" s="737">
        <f t="shared" si="563"/>
        <v>0</v>
      </c>
      <c r="Q246" s="844"/>
      <c r="R246" s="845"/>
      <c r="S246" s="737">
        <f t="shared" si="564"/>
        <v>0</v>
      </c>
      <c r="T246" s="844"/>
      <c r="U246" s="845"/>
      <c r="V246" s="581" t="s">
        <v>34</v>
      </c>
      <c r="W246" s="582" t="s">
        <v>34</v>
      </c>
      <c r="X246" s="582" t="s">
        <v>34</v>
      </c>
      <c r="Y246" s="583" t="s">
        <v>34</v>
      </c>
      <c r="Z246" s="1016">
        <f t="shared" si="565"/>
        <v>26.4</v>
      </c>
      <c r="AA246" s="868">
        <f t="shared" si="566"/>
        <v>26.4</v>
      </c>
      <c r="AB246" s="868">
        <f t="shared" si="567"/>
        <v>26.4</v>
      </c>
      <c r="AC246" s="1017">
        <f t="shared" si="568"/>
        <v>26.4</v>
      </c>
      <c r="AD246" s="1018">
        <f t="shared" si="569"/>
        <v>0</v>
      </c>
      <c r="AE246" s="1019">
        <f t="shared" si="570"/>
        <v>0</v>
      </c>
      <c r="AF246" s="1019">
        <f t="shared" si="571"/>
        <v>0</v>
      </c>
      <c r="AG246" s="1020">
        <f t="shared" si="572"/>
        <v>0</v>
      </c>
    </row>
    <row r="247" spans="1:33" s="20" customFormat="1" ht="27.6" outlineLevel="1" thickTop="1" thickBot="1">
      <c r="A247" s="131"/>
      <c r="B247" s="249" t="s">
        <v>528</v>
      </c>
      <c r="C247" s="193">
        <v>2240</v>
      </c>
      <c r="D247" s="250" t="s">
        <v>75</v>
      </c>
      <c r="E247" s="251" t="s">
        <v>529</v>
      </c>
      <c r="F247" s="252" t="s">
        <v>43</v>
      </c>
      <c r="G247" s="737">
        <f t="shared" si="560"/>
        <v>0</v>
      </c>
      <c r="H247" s="844"/>
      <c r="I247" s="845"/>
      <c r="J247" s="737">
        <f t="shared" si="561"/>
        <v>0</v>
      </c>
      <c r="K247" s="844"/>
      <c r="L247" s="845"/>
      <c r="M247" s="737">
        <f t="shared" si="562"/>
        <v>0</v>
      </c>
      <c r="N247" s="844"/>
      <c r="O247" s="845"/>
      <c r="P247" s="737">
        <f t="shared" si="563"/>
        <v>0</v>
      </c>
      <c r="Q247" s="844"/>
      <c r="R247" s="845"/>
      <c r="S247" s="737">
        <f t="shared" si="564"/>
        <v>0</v>
      </c>
      <c r="T247" s="844"/>
      <c r="U247" s="845"/>
      <c r="V247" s="581" t="s">
        <v>34</v>
      </c>
      <c r="W247" s="582" t="s">
        <v>34</v>
      </c>
      <c r="X247" s="582" t="s">
        <v>34</v>
      </c>
      <c r="Y247" s="583" t="s">
        <v>34</v>
      </c>
      <c r="Z247" s="1016">
        <f t="shared" si="565"/>
        <v>0</v>
      </c>
      <c r="AA247" s="868">
        <f t="shared" si="566"/>
        <v>0</v>
      </c>
      <c r="AB247" s="868">
        <f t="shared" si="567"/>
        <v>0</v>
      </c>
      <c r="AC247" s="1017">
        <f t="shared" si="568"/>
        <v>0</v>
      </c>
      <c r="AD247" s="1018">
        <f t="shared" si="569"/>
        <v>0</v>
      </c>
      <c r="AE247" s="1019">
        <f t="shared" si="570"/>
        <v>0</v>
      </c>
      <c r="AF247" s="1019">
        <f t="shared" si="571"/>
        <v>0</v>
      </c>
      <c r="AG247" s="1020">
        <f t="shared" si="572"/>
        <v>0</v>
      </c>
    </row>
    <row r="248" spans="1:33" s="20" customFormat="1" ht="16.8" outlineLevel="1" thickTop="1" thickBot="1">
      <c r="A248" s="131"/>
      <c r="B248" s="249" t="s">
        <v>588</v>
      </c>
      <c r="C248" s="193">
        <v>2240</v>
      </c>
      <c r="D248" s="250" t="s">
        <v>204</v>
      </c>
      <c r="E248" s="251" t="s">
        <v>530</v>
      </c>
      <c r="F248" s="252" t="s">
        <v>43</v>
      </c>
      <c r="G248" s="737">
        <f t="shared" si="560"/>
        <v>0</v>
      </c>
      <c r="H248" s="844"/>
      <c r="I248" s="845"/>
      <c r="J248" s="737">
        <f t="shared" si="561"/>
        <v>0</v>
      </c>
      <c r="K248" s="844"/>
      <c r="L248" s="845"/>
      <c r="M248" s="737">
        <f t="shared" si="562"/>
        <v>0</v>
      </c>
      <c r="N248" s="844"/>
      <c r="O248" s="845"/>
      <c r="P248" s="737">
        <f t="shared" si="563"/>
        <v>0</v>
      </c>
      <c r="Q248" s="844"/>
      <c r="R248" s="845"/>
      <c r="S248" s="737">
        <f t="shared" si="564"/>
        <v>0</v>
      </c>
      <c r="T248" s="844"/>
      <c r="U248" s="845"/>
      <c r="V248" s="581" t="s">
        <v>34</v>
      </c>
      <c r="W248" s="582" t="s">
        <v>34</v>
      </c>
      <c r="X248" s="582" t="s">
        <v>34</v>
      </c>
      <c r="Y248" s="583" t="s">
        <v>34</v>
      </c>
      <c r="Z248" s="1016">
        <f t="shared" si="565"/>
        <v>0</v>
      </c>
      <c r="AA248" s="868">
        <f t="shared" si="566"/>
        <v>0</v>
      </c>
      <c r="AB248" s="868">
        <f t="shared" si="567"/>
        <v>0</v>
      </c>
      <c r="AC248" s="1017">
        <f t="shared" si="568"/>
        <v>0</v>
      </c>
      <c r="AD248" s="1018">
        <f t="shared" si="569"/>
        <v>0</v>
      </c>
      <c r="AE248" s="1019">
        <f t="shared" si="570"/>
        <v>0</v>
      </c>
      <c r="AF248" s="1019">
        <f t="shared" si="571"/>
        <v>0</v>
      </c>
      <c r="AG248" s="1020">
        <f t="shared" si="572"/>
        <v>0</v>
      </c>
    </row>
    <row r="249" spans="1:33" s="20" customFormat="1" ht="16.8" outlineLevel="1" thickTop="1" thickBot="1">
      <c r="A249" s="131"/>
      <c r="B249" s="249" t="s">
        <v>531</v>
      </c>
      <c r="C249" s="193">
        <v>2240</v>
      </c>
      <c r="D249" s="250" t="s">
        <v>204</v>
      </c>
      <c r="E249" s="251" t="s">
        <v>532</v>
      </c>
      <c r="F249" s="252" t="s">
        <v>43</v>
      </c>
      <c r="G249" s="737">
        <f t="shared" si="560"/>
        <v>5.6</v>
      </c>
      <c r="H249" s="844"/>
      <c r="I249" s="845">
        <v>5.6</v>
      </c>
      <c r="J249" s="737">
        <f t="shared" si="561"/>
        <v>0</v>
      </c>
      <c r="K249" s="844"/>
      <c r="L249" s="845"/>
      <c r="M249" s="737">
        <f t="shared" si="562"/>
        <v>0</v>
      </c>
      <c r="N249" s="844"/>
      <c r="O249" s="845"/>
      <c r="P249" s="737">
        <f t="shared" si="563"/>
        <v>0</v>
      </c>
      <c r="Q249" s="844"/>
      <c r="R249" s="845"/>
      <c r="S249" s="737">
        <f t="shared" si="564"/>
        <v>0</v>
      </c>
      <c r="T249" s="844"/>
      <c r="U249" s="845"/>
      <c r="V249" s="581" t="s">
        <v>34</v>
      </c>
      <c r="W249" s="582" t="s">
        <v>34</v>
      </c>
      <c r="X249" s="582" t="s">
        <v>34</v>
      </c>
      <c r="Y249" s="583" t="s">
        <v>34</v>
      </c>
      <c r="Z249" s="1016">
        <f t="shared" si="565"/>
        <v>5.6</v>
      </c>
      <c r="AA249" s="868">
        <f t="shared" si="566"/>
        <v>5.6</v>
      </c>
      <c r="AB249" s="868">
        <f t="shared" si="567"/>
        <v>5.6</v>
      </c>
      <c r="AC249" s="1017">
        <f t="shared" si="568"/>
        <v>5.6</v>
      </c>
      <c r="AD249" s="1018">
        <f t="shared" si="569"/>
        <v>0</v>
      </c>
      <c r="AE249" s="1019">
        <f t="shared" si="570"/>
        <v>0</v>
      </c>
      <c r="AF249" s="1019">
        <f t="shared" si="571"/>
        <v>0</v>
      </c>
      <c r="AG249" s="1020">
        <f t="shared" si="572"/>
        <v>0</v>
      </c>
    </row>
    <row r="250" spans="1:33" s="20" customFormat="1" ht="16.2" outlineLevel="1" thickTop="1">
      <c r="A250" s="131"/>
      <c r="B250" s="692" t="s">
        <v>651</v>
      </c>
      <c r="C250" s="242">
        <v>2240</v>
      </c>
      <c r="D250" s="243" t="s">
        <v>92</v>
      </c>
      <c r="E250" s="244" t="s">
        <v>205</v>
      </c>
      <c r="F250" s="119" t="s">
        <v>43</v>
      </c>
      <c r="G250" s="653">
        <f t="shared" si="560"/>
        <v>0</v>
      </c>
      <c r="H250" s="836">
        <f>ROUND(H251*H252/1000,1)</f>
        <v>0</v>
      </c>
      <c r="I250" s="837">
        <f>ROUND(I251*I252/1000,1)</f>
        <v>0</v>
      </c>
      <c r="J250" s="653">
        <f t="shared" si="561"/>
        <v>0</v>
      </c>
      <c r="K250" s="836">
        <f>ROUND(K251*K252/1000,1)</f>
        <v>0</v>
      </c>
      <c r="L250" s="837">
        <f>ROUND(L251*L252/1000,1)</f>
        <v>0</v>
      </c>
      <c r="M250" s="653">
        <f t="shared" si="562"/>
        <v>0</v>
      </c>
      <c r="N250" s="836">
        <f>ROUND(N251*N252/1000,1)</f>
        <v>0</v>
      </c>
      <c r="O250" s="837">
        <f>ROUND(O251*O252/1000,1)</f>
        <v>0</v>
      </c>
      <c r="P250" s="653">
        <f t="shared" si="563"/>
        <v>0</v>
      </c>
      <c r="Q250" s="836">
        <f>ROUND(Q251*Q252/1000,1)</f>
        <v>0</v>
      </c>
      <c r="R250" s="837">
        <f>ROUND(R251*R252/1000,1)</f>
        <v>0</v>
      </c>
      <c r="S250" s="653">
        <f t="shared" si="564"/>
        <v>0</v>
      </c>
      <c r="T250" s="836">
        <f>ROUND(T251*T252/1000,1)</f>
        <v>0</v>
      </c>
      <c r="U250" s="837">
        <f>ROUND(U251*U252/1000,1)</f>
        <v>0</v>
      </c>
      <c r="V250" s="575" t="s">
        <v>34</v>
      </c>
      <c r="W250" s="576" t="s">
        <v>34</v>
      </c>
      <c r="X250" s="576" t="s">
        <v>34</v>
      </c>
      <c r="Y250" s="577" t="s">
        <v>34</v>
      </c>
      <c r="Z250" s="983">
        <f t="shared" si="565"/>
        <v>0</v>
      </c>
      <c r="AA250" s="836">
        <f t="shared" si="566"/>
        <v>0</v>
      </c>
      <c r="AB250" s="836">
        <f t="shared" si="567"/>
        <v>0</v>
      </c>
      <c r="AC250" s="984">
        <f t="shared" si="568"/>
        <v>0</v>
      </c>
      <c r="AD250" s="985">
        <f t="shared" si="569"/>
        <v>0</v>
      </c>
      <c r="AE250" s="986">
        <f t="shared" si="570"/>
        <v>0</v>
      </c>
      <c r="AF250" s="986">
        <f t="shared" si="571"/>
        <v>0</v>
      </c>
      <c r="AG250" s="987">
        <f t="shared" si="572"/>
        <v>0</v>
      </c>
    </row>
    <row r="251" spans="1:33" s="136" customFormat="1" ht="12" outlineLevel="1">
      <c r="A251" s="1213"/>
      <c r="B251" s="123"/>
      <c r="C251" s="219"/>
      <c r="D251" s="224" t="s">
        <v>92</v>
      </c>
      <c r="E251" s="126" t="s">
        <v>206</v>
      </c>
      <c r="F251" s="124" t="s">
        <v>37</v>
      </c>
      <c r="G251" s="838">
        <f t="shared" si="560"/>
        <v>0</v>
      </c>
      <c r="H251" s="839"/>
      <c r="I251" s="840"/>
      <c r="J251" s="838">
        <f t="shared" si="561"/>
        <v>0</v>
      </c>
      <c r="K251" s="839"/>
      <c r="L251" s="840"/>
      <c r="M251" s="838">
        <f t="shared" si="562"/>
        <v>0</v>
      </c>
      <c r="N251" s="839"/>
      <c r="O251" s="840"/>
      <c r="P251" s="838">
        <f t="shared" si="563"/>
        <v>0</v>
      </c>
      <c r="Q251" s="839"/>
      <c r="R251" s="840"/>
      <c r="S251" s="838">
        <f t="shared" si="564"/>
        <v>0</v>
      </c>
      <c r="T251" s="839"/>
      <c r="U251" s="840"/>
      <c r="V251" s="569" t="s">
        <v>34</v>
      </c>
      <c r="W251" s="570" t="s">
        <v>34</v>
      </c>
      <c r="X251" s="570" t="s">
        <v>34</v>
      </c>
      <c r="Y251" s="571" t="s">
        <v>34</v>
      </c>
      <c r="Z251" s="1004" t="s">
        <v>34</v>
      </c>
      <c r="AA251" s="1005" t="s">
        <v>34</v>
      </c>
      <c r="AB251" s="1005" t="s">
        <v>34</v>
      </c>
      <c r="AC251" s="1006" t="s">
        <v>34</v>
      </c>
      <c r="AD251" s="1004" t="s">
        <v>34</v>
      </c>
      <c r="AE251" s="1005" t="s">
        <v>34</v>
      </c>
      <c r="AF251" s="1005" t="s">
        <v>34</v>
      </c>
      <c r="AG251" s="1006" t="s">
        <v>34</v>
      </c>
    </row>
    <row r="252" spans="1:33" s="136" customFormat="1" ht="12.6" outlineLevel="1" thickBot="1">
      <c r="A252" s="1213"/>
      <c r="B252" s="127"/>
      <c r="C252" s="247"/>
      <c r="D252" s="248" t="s">
        <v>92</v>
      </c>
      <c r="E252" s="130" t="s">
        <v>207</v>
      </c>
      <c r="F252" s="128" t="s">
        <v>62</v>
      </c>
      <c r="G252" s="841">
        <f>IF(I252+H252&gt;0,AVERAGE(H252:I252),0)</f>
        <v>0</v>
      </c>
      <c r="H252" s="842"/>
      <c r="I252" s="843"/>
      <c r="J252" s="841">
        <f>IF(L252+K252&gt;0,AVERAGE(K252:L252),0)</f>
        <v>0</v>
      </c>
      <c r="K252" s="842"/>
      <c r="L252" s="843"/>
      <c r="M252" s="841">
        <f>IF(O252+N252&gt;0,AVERAGE(N252:O252),0)</f>
        <v>0</v>
      </c>
      <c r="N252" s="842"/>
      <c r="O252" s="843"/>
      <c r="P252" s="841">
        <f>IF(R252+Q252&gt;0,AVERAGE(Q252:R252),0)</f>
        <v>0</v>
      </c>
      <c r="Q252" s="842"/>
      <c r="R252" s="843"/>
      <c r="S252" s="841">
        <f>IF(U252+T252&gt;0,AVERAGE(T252:U252),0)</f>
        <v>0</v>
      </c>
      <c r="T252" s="842"/>
      <c r="U252" s="843"/>
      <c r="V252" s="572" t="s">
        <v>34</v>
      </c>
      <c r="W252" s="573" t="s">
        <v>34</v>
      </c>
      <c r="X252" s="573" t="s">
        <v>34</v>
      </c>
      <c r="Y252" s="574" t="s">
        <v>34</v>
      </c>
      <c r="Z252" s="1007" t="s">
        <v>34</v>
      </c>
      <c r="AA252" s="1008" t="s">
        <v>34</v>
      </c>
      <c r="AB252" s="1008" t="s">
        <v>34</v>
      </c>
      <c r="AC252" s="1009" t="s">
        <v>34</v>
      </c>
      <c r="AD252" s="1007" t="s">
        <v>34</v>
      </c>
      <c r="AE252" s="1008" t="s">
        <v>34</v>
      </c>
      <c r="AF252" s="1008" t="s">
        <v>34</v>
      </c>
      <c r="AG252" s="1009" t="s">
        <v>34</v>
      </c>
    </row>
    <row r="253" spans="1:33" s="20" customFormat="1" ht="40.200000000000003" outlineLevel="1" thickTop="1">
      <c r="A253" s="131"/>
      <c r="B253" s="241" t="s">
        <v>533</v>
      </c>
      <c r="C253" s="242">
        <v>2240</v>
      </c>
      <c r="D253" s="243" t="s">
        <v>98</v>
      </c>
      <c r="E253" s="244" t="s">
        <v>534</v>
      </c>
      <c r="F253" s="119" t="s">
        <v>43</v>
      </c>
      <c r="G253" s="653">
        <f>H253+I253</f>
        <v>10.5</v>
      </c>
      <c r="H253" s="836">
        <f>ROUND(H254*H255/1000,1)</f>
        <v>0</v>
      </c>
      <c r="I253" s="837">
        <f>ROUND(I254*I255/1000,1)</f>
        <v>10.5</v>
      </c>
      <c r="J253" s="653">
        <f>K253+L253</f>
        <v>0</v>
      </c>
      <c r="K253" s="836">
        <f>ROUND(K254*K255/1000,1)</f>
        <v>0</v>
      </c>
      <c r="L253" s="837">
        <f>ROUND(L254*L255/1000,1)</f>
        <v>0</v>
      </c>
      <c r="M253" s="653">
        <f>N253+O253</f>
        <v>0</v>
      </c>
      <c r="N253" s="836">
        <f>ROUND(N254*N255/1000,1)</f>
        <v>0</v>
      </c>
      <c r="O253" s="837">
        <f>ROUND(O254*O255/1000,1)</f>
        <v>0</v>
      </c>
      <c r="P253" s="653">
        <f>Q253+R253</f>
        <v>0</v>
      </c>
      <c r="Q253" s="836">
        <f>ROUND(Q254*Q255/1000,1)</f>
        <v>0</v>
      </c>
      <c r="R253" s="837">
        <f>ROUND(R254*R255/1000,1)</f>
        <v>0</v>
      </c>
      <c r="S253" s="653">
        <f>T253+U253</f>
        <v>0</v>
      </c>
      <c r="T253" s="836">
        <f>ROUND(T254*T255/1000,1)</f>
        <v>0</v>
      </c>
      <c r="U253" s="837">
        <f>ROUND(U254*U255/1000,1)</f>
        <v>0</v>
      </c>
      <c r="V253" s="575" t="s">
        <v>34</v>
      </c>
      <c r="W253" s="576" t="s">
        <v>34</v>
      </c>
      <c r="X253" s="576" t="s">
        <v>34</v>
      </c>
      <c r="Y253" s="577" t="s">
        <v>34</v>
      </c>
      <c r="Z253" s="983">
        <f t="shared" ref="Z253" si="573">G253-J253</f>
        <v>10.5</v>
      </c>
      <c r="AA253" s="836">
        <f t="shared" ref="AA253" si="574">G253-M253</f>
        <v>10.5</v>
      </c>
      <c r="AB253" s="836">
        <f t="shared" ref="AB253" si="575">G253-P253</f>
        <v>10.5</v>
      </c>
      <c r="AC253" s="984">
        <f t="shared" ref="AC253" si="576">G253-S253</f>
        <v>10.5</v>
      </c>
      <c r="AD253" s="985">
        <f t="shared" ref="AD253" si="577">IF(G253&gt;0,ROUND((J253/G253),3),0)</f>
        <v>0</v>
      </c>
      <c r="AE253" s="986">
        <f t="shared" ref="AE253" si="578">IF(G253&gt;0,ROUND((M253/G253),3),0)</f>
        <v>0</v>
      </c>
      <c r="AF253" s="986">
        <f t="shared" ref="AF253" si="579">IF(G253&gt;0,ROUND((P253/G253),3),0)</f>
        <v>0</v>
      </c>
      <c r="AG253" s="987">
        <f t="shared" ref="AG253" si="580">IF(G253&gt;0,ROUND((S253/G253),3),0)</f>
        <v>0</v>
      </c>
    </row>
    <row r="254" spans="1:33" s="136" customFormat="1" ht="12" outlineLevel="1">
      <c r="A254" s="1213"/>
      <c r="B254" s="123"/>
      <c r="C254" s="219"/>
      <c r="D254" s="224" t="s">
        <v>98</v>
      </c>
      <c r="E254" s="126" t="s">
        <v>85</v>
      </c>
      <c r="F254" s="124" t="s">
        <v>60</v>
      </c>
      <c r="G254" s="838">
        <f>H254+I254</f>
        <v>3</v>
      </c>
      <c r="H254" s="839"/>
      <c r="I254" s="840">
        <v>3</v>
      </c>
      <c r="J254" s="838">
        <f>K254+L254</f>
        <v>0</v>
      </c>
      <c r="K254" s="839"/>
      <c r="L254" s="840"/>
      <c r="M254" s="838">
        <f>N254+O254</f>
        <v>0</v>
      </c>
      <c r="N254" s="839"/>
      <c r="O254" s="840"/>
      <c r="P254" s="838">
        <f>Q254+R254</f>
        <v>0</v>
      </c>
      <c r="Q254" s="839"/>
      <c r="R254" s="840"/>
      <c r="S254" s="838">
        <f>T254+U254</f>
        <v>0</v>
      </c>
      <c r="T254" s="839"/>
      <c r="U254" s="840"/>
      <c r="V254" s="569" t="s">
        <v>34</v>
      </c>
      <c r="W254" s="570" t="s">
        <v>34</v>
      </c>
      <c r="X254" s="570" t="s">
        <v>34</v>
      </c>
      <c r="Y254" s="571" t="s">
        <v>34</v>
      </c>
      <c r="Z254" s="1004" t="s">
        <v>34</v>
      </c>
      <c r="AA254" s="1005" t="s">
        <v>34</v>
      </c>
      <c r="AB254" s="1005" t="s">
        <v>34</v>
      </c>
      <c r="AC254" s="1006" t="s">
        <v>34</v>
      </c>
      <c r="AD254" s="1004" t="s">
        <v>34</v>
      </c>
      <c r="AE254" s="1005" t="s">
        <v>34</v>
      </c>
      <c r="AF254" s="1005" t="s">
        <v>34</v>
      </c>
      <c r="AG254" s="1006" t="s">
        <v>34</v>
      </c>
    </row>
    <row r="255" spans="1:33" s="136" customFormat="1" ht="12.6" outlineLevel="1" thickBot="1">
      <c r="A255" s="1213"/>
      <c r="B255" s="127"/>
      <c r="C255" s="247"/>
      <c r="D255" s="248" t="s">
        <v>98</v>
      </c>
      <c r="E255" s="130" t="s">
        <v>208</v>
      </c>
      <c r="F255" s="128" t="s">
        <v>62</v>
      </c>
      <c r="G255" s="841">
        <f>IF(I255+H255&gt;0,AVERAGE(H255:I255),0)</f>
        <v>3500</v>
      </c>
      <c r="H255" s="842"/>
      <c r="I255" s="843">
        <v>3500</v>
      </c>
      <c r="J255" s="841">
        <f>IF(L255+K255&gt;0,AVERAGE(K255:L255),0)</f>
        <v>0</v>
      </c>
      <c r="K255" s="842"/>
      <c r="L255" s="843"/>
      <c r="M255" s="841">
        <f>IF(O255+N255&gt;0,AVERAGE(N255:O255),0)</f>
        <v>0</v>
      </c>
      <c r="N255" s="842"/>
      <c r="O255" s="843"/>
      <c r="P255" s="841">
        <f>IF(R255+Q255&gt;0,AVERAGE(Q255:R255),0)</f>
        <v>0</v>
      </c>
      <c r="Q255" s="842"/>
      <c r="R255" s="843"/>
      <c r="S255" s="841">
        <f>IF(U255+T255&gt;0,AVERAGE(T255:U255),0)</f>
        <v>0</v>
      </c>
      <c r="T255" s="842"/>
      <c r="U255" s="843"/>
      <c r="V255" s="572" t="s">
        <v>34</v>
      </c>
      <c r="W255" s="573" t="s">
        <v>34</v>
      </c>
      <c r="X255" s="573" t="s">
        <v>34</v>
      </c>
      <c r="Y255" s="574" t="s">
        <v>34</v>
      </c>
      <c r="Z255" s="1007" t="s">
        <v>34</v>
      </c>
      <c r="AA255" s="1008" t="s">
        <v>34</v>
      </c>
      <c r="AB255" s="1008" t="s">
        <v>34</v>
      </c>
      <c r="AC255" s="1009" t="s">
        <v>34</v>
      </c>
      <c r="AD255" s="1007" t="s">
        <v>34</v>
      </c>
      <c r="AE255" s="1008" t="s">
        <v>34</v>
      </c>
      <c r="AF255" s="1008" t="s">
        <v>34</v>
      </c>
      <c r="AG255" s="1009" t="s">
        <v>34</v>
      </c>
    </row>
    <row r="256" spans="1:33" s="20" customFormat="1" ht="16.2" outlineLevel="1" thickTop="1">
      <c r="A256" s="131"/>
      <c r="B256" s="241" t="s">
        <v>535</v>
      </c>
      <c r="C256" s="242">
        <v>2240</v>
      </c>
      <c r="D256" s="243" t="s">
        <v>126</v>
      </c>
      <c r="E256" s="244" t="s">
        <v>209</v>
      </c>
      <c r="F256" s="119" t="s">
        <v>43</v>
      </c>
      <c r="G256" s="653">
        <f>H256+I256</f>
        <v>48</v>
      </c>
      <c r="H256" s="836">
        <f>ROUND(H257*H258/1000,1)</f>
        <v>0</v>
      </c>
      <c r="I256" s="837">
        <f>ROUND(I257*I258/1000,1)</f>
        <v>48</v>
      </c>
      <c r="J256" s="653">
        <f>K256+L256</f>
        <v>5.6</v>
      </c>
      <c r="K256" s="836">
        <f>ROUND(K257*K258/1000,1)</f>
        <v>0</v>
      </c>
      <c r="L256" s="837">
        <f>ROUND(L257*L258/1000,1)</f>
        <v>5.6</v>
      </c>
      <c r="M256" s="653">
        <f>N256+O256</f>
        <v>10.9</v>
      </c>
      <c r="N256" s="836">
        <f>ROUND(N257*N258/1000,1)</f>
        <v>0</v>
      </c>
      <c r="O256" s="837">
        <f>ROUND(O257*O258/1000,1)</f>
        <v>10.9</v>
      </c>
      <c r="P256" s="653">
        <f>Q256+R256</f>
        <v>0</v>
      </c>
      <c r="Q256" s="836">
        <f>ROUND(Q257*Q258/1000,1)</f>
        <v>0</v>
      </c>
      <c r="R256" s="837">
        <f>ROUND(R257*R258/1000,1)</f>
        <v>0</v>
      </c>
      <c r="S256" s="653">
        <f>T256+U256</f>
        <v>0</v>
      </c>
      <c r="T256" s="836">
        <f>ROUND(T257*T258/1000,1)</f>
        <v>0</v>
      </c>
      <c r="U256" s="837">
        <f>ROUND(U257*U258/1000,1)</f>
        <v>0</v>
      </c>
      <c r="V256" s="599" t="s">
        <v>34</v>
      </c>
      <c r="W256" s="600" t="s">
        <v>34</v>
      </c>
      <c r="X256" s="600" t="s">
        <v>34</v>
      </c>
      <c r="Y256" s="601" t="s">
        <v>34</v>
      </c>
      <c r="Z256" s="1045">
        <f t="shared" ref="Z256" si="581">G256-J256</f>
        <v>42.4</v>
      </c>
      <c r="AA256" s="1046">
        <f t="shared" ref="AA256" si="582">G256-M256</f>
        <v>37.1</v>
      </c>
      <c r="AB256" s="1046">
        <f t="shared" ref="AB256" si="583">G256-P256</f>
        <v>48</v>
      </c>
      <c r="AC256" s="1047">
        <f t="shared" ref="AC256" si="584">G256-S256</f>
        <v>48</v>
      </c>
      <c r="AD256" s="1048">
        <f t="shared" ref="AD256" si="585">IF(G256&gt;0,ROUND((J256/G256),3),0)</f>
        <v>0.11700000000000001</v>
      </c>
      <c r="AE256" s="1049">
        <f t="shared" ref="AE256" si="586">IF(G256&gt;0,ROUND((M256/G256),3),0)</f>
        <v>0.22700000000000001</v>
      </c>
      <c r="AF256" s="1049">
        <f t="shared" ref="AF256" si="587">IF(G256&gt;0,ROUND((P256/G256),3),0)</f>
        <v>0</v>
      </c>
      <c r="AG256" s="1050">
        <f t="shared" ref="AG256" si="588">IF(G256&gt;0,ROUND((S256/G256),3),0)</f>
        <v>0</v>
      </c>
    </row>
    <row r="257" spans="1:34" s="136" customFormat="1" ht="12" outlineLevel="1">
      <c r="A257" s="1213"/>
      <c r="B257" s="123"/>
      <c r="C257" s="219"/>
      <c r="D257" s="224" t="s">
        <v>126</v>
      </c>
      <c r="E257" s="126" t="s">
        <v>210</v>
      </c>
      <c r="F257" s="124" t="s">
        <v>60</v>
      </c>
      <c r="G257" s="838">
        <f>H257+I257</f>
        <v>4</v>
      </c>
      <c r="H257" s="839"/>
      <c r="I257" s="840">
        <v>4</v>
      </c>
      <c r="J257" s="838">
        <f>K257+L257</f>
        <v>2</v>
      </c>
      <c r="K257" s="839"/>
      <c r="L257" s="840">
        <v>2</v>
      </c>
      <c r="M257" s="838">
        <f>N257+O257</f>
        <v>3</v>
      </c>
      <c r="N257" s="839"/>
      <c r="O257" s="840">
        <v>3</v>
      </c>
      <c r="P257" s="838">
        <f>Q257+R257</f>
        <v>0</v>
      </c>
      <c r="Q257" s="839"/>
      <c r="R257" s="840"/>
      <c r="S257" s="838">
        <f>T257+U257</f>
        <v>0</v>
      </c>
      <c r="T257" s="839"/>
      <c r="U257" s="840"/>
      <c r="V257" s="569" t="s">
        <v>34</v>
      </c>
      <c r="W257" s="570" t="s">
        <v>34</v>
      </c>
      <c r="X257" s="570" t="s">
        <v>34</v>
      </c>
      <c r="Y257" s="571" t="s">
        <v>34</v>
      </c>
      <c r="Z257" s="1004" t="s">
        <v>34</v>
      </c>
      <c r="AA257" s="1005" t="s">
        <v>34</v>
      </c>
      <c r="AB257" s="1005" t="s">
        <v>34</v>
      </c>
      <c r="AC257" s="1006" t="s">
        <v>34</v>
      </c>
      <c r="AD257" s="1004" t="s">
        <v>34</v>
      </c>
      <c r="AE257" s="1005" t="s">
        <v>34</v>
      </c>
      <c r="AF257" s="1005" t="s">
        <v>34</v>
      </c>
      <c r="AG257" s="1006" t="s">
        <v>34</v>
      </c>
    </row>
    <row r="258" spans="1:34" s="136" customFormat="1" ht="12.6" outlineLevel="1" thickBot="1">
      <c r="A258" s="1213"/>
      <c r="B258" s="127"/>
      <c r="C258" s="247"/>
      <c r="D258" s="248" t="s">
        <v>126</v>
      </c>
      <c r="E258" s="130" t="s">
        <v>211</v>
      </c>
      <c r="F258" s="128" t="s">
        <v>62</v>
      </c>
      <c r="G258" s="841">
        <f>IF(I258+H258&gt;0,AVERAGE(H258:I258),0)</f>
        <v>12000</v>
      </c>
      <c r="H258" s="842"/>
      <c r="I258" s="843">
        <v>12000</v>
      </c>
      <c r="J258" s="841">
        <f>IF(L258+K258&gt;0,AVERAGE(K258:L258),0)</f>
        <v>2785</v>
      </c>
      <c r="K258" s="842"/>
      <c r="L258" s="843">
        <v>2785</v>
      </c>
      <c r="M258" s="841">
        <f>IF(O258+N258&gt;0,AVERAGE(N258:O258),0)</f>
        <v>3622</v>
      </c>
      <c r="N258" s="842"/>
      <c r="O258" s="843">
        <v>3622</v>
      </c>
      <c r="P258" s="841">
        <f>IF(R258+Q258&gt;0,AVERAGE(Q258:R258),0)</f>
        <v>0</v>
      </c>
      <c r="Q258" s="842"/>
      <c r="R258" s="843"/>
      <c r="S258" s="841">
        <f>IF(U258+T258&gt;0,AVERAGE(T258:U258),0)</f>
        <v>0</v>
      </c>
      <c r="T258" s="842"/>
      <c r="U258" s="843"/>
      <c r="V258" s="572" t="s">
        <v>34</v>
      </c>
      <c r="W258" s="573" t="s">
        <v>34</v>
      </c>
      <c r="X258" s="573" t="s">
        <v>34</v>
      </c>
      <c r="Y258" s="574" t="s">
        <v>34</v>
      </c>
      <c r="Z258" s="1007" t="s">
        <v>34</v>
      </c>
      <c r="AA258" s="1008" t="s">
        <v>34</v>
      </c>
      <c r="AB258" s="1008" t="s">
        <v>34</v>
      </c>
      <c r="AC258" s="1009" t="s">
        <v>34</v>
      </c>
      <c r="AD258" s="1007" t="s">
        <v>34</v>
      </c>
      <c r="AE258" s="1008" t="s">
        <v>34</v>
      </c>
      <c r="AF258" s="1008" t="s">
        <v>34</v>
      </c>
      <c r="AG258" s="1009" t="s">
        <v>34</v>
      </c>
    </row>
    <row r="259" spans="1:34" s="147" customFormat="1" ht="16.8" outlineLevel="1" thickTop="1" thickBot="1">
      <c r="A259" s="131"/>
      <c r="B259" s="253" t="s">
        <v>220</v>
      </c>
      <c r="C259" s="193">
        <v>2240</v>
      </c>
      <c r="D259" s="194" t="s">
        <v>126</v>
      </c>
      <c r="E259" s="195" t="s">
        <v>212</v>
      </c>
      <c r="F259" s="254" t="s">
        <v>43</v>
      </c>
      <c r="G259" s="849">
        <f>G260+G261+G262</f>
        <v>148</v>
      </c>
      <c r="H259" s="850">
        <f t="shared" ref="H259:I259" si="589">H260+H261+H262</f>
        <v>0</v>
      </c>
      <c r="I259" s="851">
        <f t="shared" si="589"/>
        <v>148</v>
      </c>
      <c r="J259" s="849">
        <f>J260+J261+J262</f>
        <v>0</v>
      </c>
      <c r="K259" s="850">
        <f t="shared" ref="K259:L259" si="590">K260+K261+K262</f>
        <v>0</v>
      </c>
      <c r="L259" s="851">
        <f t="shared" si="590"/>
        <v>0</v>
      </c>
      <c r="M259" s="849">
        <f>M260+M261+M262</f>
        <v>29.7</v>
      </c>
      <c r="N259" s="850">
        <f t="shared" ref="N259:O259" si="591">N260+N261+N262</f>
        <v>0</v>
      </c>
      <c r="O259" s="851">
        <f t="shared" si="591"/>
        <v>29.7</v>
      </c>
      <c r="P259" s="849">
        <f>P260+P261+P262</f>
        <v>0</v>
      </c>
      <c r="Q259" s="850">
        <f t="shared" ref="Q259:R259" si="592">Q260+Q261+Q262</f>
        <v>0</v>
      </c>
      <c r="R259" s="851">
        <f t="shared" si="592"/>
        <v>0</v>
      </c>
      <c r="S259" s="849">
        <f>S260+S261+S262</f>
        <v>0</v>
      </c>
      <c r="T259" s="850">
        <f t="shared" ref="T259:U259" si="593">T260+T261+T262</f>
        <v>0</v>
      </c>
      <c r="U259" s="851">
        <f t="shared" si="593"/>
        <v>0</v>
      </c>
      <c r="V259" s="599" t="s">
        <v>34</v>
      </c>
      <c r="W259" s="600" t="s">
        <v>34</v>
      </c>
      <c r="X259" s="600" t="s">
        <v>34</v>
      </c>
      <c r="Y259" s="601" t="s">
        <v>34</v>
      </c>
      <c r="Z259" s="1045">
        <f t="shared" ref="Z259:Z263" si="594">G259-J259</f>
        <v>148</v>
      </c>
      <c r="AA259" s="1046">
        <f t="shared" ref="AA259:AA263" si="595">G259-M259</f>
        <v>118.3</v>
      </c>
      <c r="AB259" s="1046">
        <f t="shared" ref="AB259:AB263" si="596">G259-P259</f>
        <v>148</v>
      </c>
      <c r="AC259" s="1047">
        <f t="shared" ref="AC259:AC263" si="597">G259-S259</f>
        <v>148</v>
      </c>
      <c r="AD259" s="1048">
        <f t="shared" ref="AD259:AD263" si="598">IF(G259&gt;0,ROUND((J259/G259),3),0)</f>
        <v>0</v>
      </c>
      <c r="AE259" s="1049">
        <f t="shared" ref="AE259:AE263" si="599">IF(G259&gt;0,ROUND((M259/G259),3),0)</f>
        <v>0.20100000000000001</v>
      </c>
      <c r="AF259" s="1049">
        <f t="shared" ref="AF259:AF263" si="600">IF(G259&gt;0,ROUND((P259/G259),3),0)</f>
        <v>0</v>
      </c>
      <c r="AG259" s="1050">
        <f t="shared" ref="AG259:AG263" si="601">IF(G259&gt;0,ROUND((S259/G259),3),0)</f>
        <v>0</v>
      </c>
    </row>
    <row r="260" spans="1:34" s="147" customFormat="1" ht="14.4" outlineLevel="1" thickTop="1">
      <c r="A260" s="460"/>
      <c r="B260" s="255" t="s">
        <v>536</v>
      </c>
      <c r="C260" s="197">
        <v>2240</v>
      </c>
      <c r="D260" s="198" t="s">
        <v>126</v>
      </c>
      <c r="E260" s="199" t="s">
        <v>213</v>
      </c>
      <c r="F260" s="256" t="s">
        <v>43</v>
      </c>
      <c r="G260" s="860">
        <f>H260+I260</f>
        <v>0</v>
      </c>
      <c r="H260" s="861"/>
      <c r="I260" s="862"/>
      <c r="J260" s="860">
        <f>K260+L260</f>
        <v>0</v>
      </c>
      <c r="K260" s="861"/>
      <c r="L260" s="862"/>
      <c r="M260" s="860">
        <f>N260+O260</f>
        <v>0</v>
      </c>
      <c r="N260" s="861"/>
      <c r="O260" s="862"/>
      <c r="P260" s="860">
        <f>Q260+R260</f>
        <v>0</v>
      </c>
      <c r="Q260" s="861"/>
      <c r="R260" s="862"/>
      <c r="S260" s="860">
        <f>T260+U260</f>
        <v>0</v>
      </c>
      <c r="T260" s="861"/>
      <c r="U260" s="862"/>
      <c r="V260" s="599" t="s">
        <v>34</v>
      </c>
      <c r="W260" s="600" t="s">
        <v>34</v>
      </c>
      <c r="X260" s="600" t="s">
        <v>34</v>
      </c>
      <c r="Y260" s="601" t="s">
        <v>34</v>
      </c>
      <c r="Z260" s="1051">
        <f t="shared" si="594"/>
        <v>0</v>
      </c>
      <c r="AA260" s="1052">
        <f t="shared" si="595"/>
        <v>0</v>
      </c>
      <c r="AB260" s="1052">
        <f t="shared" si="596"/>
        <v>0</v>
      </c>
      <c r="AC260" s="1053">
        <f t="shared" si="597"/>
        <v>0</v>
      </c>
      <c r="AD260" s="1054">
        <f t="shared" si="598"/>
        <v>0</v>
      </c>
      <c r="AE260" s="1055">
        <f t="shared" si="599"/>
        <v>0</v>
      </c>
      <c r="AF260" s="1055">
        <f t="shared" si="600"/>
        <v>0</v>
      </c>
      <c r="AG260" s="1056">
        <f t="shared" si="601"/>
        <v>0</v>
      </c>
    </row>
    <row r="261" spans="1:34" s="147" customFormat="1" ht="26.4" outlineLevel="1">
      <c r="A261" s="460"/>
      <c r="B261" s="132" t="s">
        <v>537</v>
      </c>
      <c r="C261" s="201">
        <v>2240</v>
      </c>
      <c r="D261" s="202" t="s">
        <v>126</v>
      </c>
      <c r="E261" s="164" t="s">
        <v>214</v>
      </c>
      <c r="F261" s="162" t="s">
        <v>43</v>
      </c>
      <c r="G261" s="650">
        <f>H261+I261</f>
        <v>0</v>
      </c>
      <c r="H261" s="651"/>
      <c r="I261" s="652"/>
      <c r="J261" s="650">
        <f>K261+L261</f>
        <v>0</v>
      </c>
      <c r="K261" s="651"/>
      <c r="L261" s="652"/>
      <c r="M261" s="650">
        <f>N261+O261</f>
        <v>0</v>
      </c>
      <c r="N261" s="651"/>
      <c r="O261" s="652"/>
      <c r="P261" s="650">
        <f>Q261+R261</f>
        <v>0</v>
      </c>
      <c r="Q261" s="651"/>
      <c r="R261" s="652"/>
      <c r="S261" s="650">
        <f>T261+U261</f>
        <v>0</v>
      </c>
      <c r="T261" s="651"/>
      <c r="U261" s="652"/>
      <c r="V261" s="590" t="s">
        <v>34</v>
      </c>
      <c r="W261" s="591" t="s">
        <v>34</v>
      </c>
      <c r="X261" s="591" t="s">
        <v>34</v>
      </c>
      <c r="Y261" s="592" t="s">
        <v>34</v>
      </c>
      <c r="Z261" s="988">
        <f t="shared" si="594"/>
        <v>0</v>
      </c>
      <c r="AA261" s="855">
        <f t="shared" si="595"/>
        <v>0</v>
      </c>
      <c r="AB261" s="855">
        <f t="shared" si="596"/>
        <v>0</v>
      </c>
      <c r="AC261" s="1024">
        <f t="shared" si="597"/>
        <v>0</v>
      </c>
      <c r="AD261" s="1025">
        <f t="shared" si="598"/>
        <v>0</v>
      </c>
      <c r="AE261" s="1026">
        <f t="shared" si="599"/>
        <v>0</v>
      </c>
      <c r="AF261" s="1026">
        <f t="shared" si="600"/>
        <v>0</v>
      </c>
      <c r="AG261" s="1027">
        <f t="shared" si="601"/>
        <v>0</v>
      </c>
    </row>
    <row r="262" spans="1:34" s="147" customFormat="1" ht="27" outlineLevel="1" thickBot="1">
      <c r="A262" s="460"/>
      <c r="B262" s="257" t="s">
        <v>538</v>
      </c>
      <c r="C262" s="203">
        <v>2240</v>
      </c>
      <c r="D262" s="204" t="s">
        <v>126</v>
      </c>
      <c r="E262" s="205" t="s">
        <v>215</v>
      </c>
      <c r="F262" s="149" t="s">
        <v>43</v>
      </c>
      <c r="G262" s="863">
        <f>H262+I262</f>
        <v>148</v>
      </c>
      <c r="H262" s="864"/>
      <c r="I262" s="865">
        <v>148</v>
      </c>
      <c r="J262" s="863">
        <f>K262+L262</f>
        <v>0</v>
      </c>
      <c r="K262" s="864"/>
      <c r="L262" s="865"/>
      <c r="M262" s="863">
        <f>N262+O262</f>
        <v>29.7</v>
      </c>
      <c r="N262" s="864"/>
      <c r="O262" s="865">
        <v>29.7</v>
      </c>
      <c r="P262" s="863">
        <f>Q262+R262</f>
        <v>0</v>
      </c>
      <c r="Q262" s="864"/>
      <c r="R262" s="865"/>
      <c r="S262" s="863">
        <f>T262+U262</f>
        <v>0</v>
      </c>
      <c r="T262" s="864"/>
      <c r="U262" s="865"/>
      <c r="V262" s="575" t="s">
        <v>34</v>
      </c>
      <c r="W262" s="576" t="s">
        <v>34</v>
      </c>
      <c r="X262" s="576" t="s">
        <v>34</v>
      </c>
      <c r="Y262" s="577" t="s">
        <v>34</v>
      </c>
      <c r="Z262" s="983">
        <f t="shared" si="594"/>
        <v>148</v>
      </c>
      <c r="AA262" s="836">
        <f t="shared" si="595"/>
        <v>118.3</v>
      </c>
      <c r="AB262" s="836">
        <f t="shared" si="596"/>
        <v>148</v>
      </c>
      <c r="AC262" s="984">
        <f t="shared" si="597"/>
        <v>148</v>
      </c>
      <c r="AD262" s="985">
        <f t="shared" si="598"/>
        <v>0</v>
      </c>
      <c r="AE262" s="986">
        <f t="shared" si="599"/>
        <v>0.20100000000000001</v>
      </c>
      <c r="AF262" s="986">
        <f t="shared" si="600"/>
        <v>0</v>
      </c>
      <c r="AG262" s="987">
        <f t="shared" si="601"/>
        <v>0</v>
      </c>
    </row>
    <row r="263" spans="1:34" s="147" customFormat="1" ht="16.2" outlineLevel="1" thickTop="1">
      <c r="A263" s="131"/>
      <c r="B263" s="132" t="s">
        <v>223</v>
      </c>
      <c r="C263" s="212">
        <v>2240</v>
      </c>
      <c r="D263" s="217" t="s">
        <v>216</v>
      </c>
      <c r="E263" s="145" t="s">
        <v>217</v>
      </c>
      <c r="F263" s="146" t="s">
        <v>43</v>
      </c>
      <c r="G263" s="653">
        <f>H263+I263</f>
        <v>0</v>
      </c>
      <c r="H263" s="836">
        <f>ROUND(H264*H265/1000,1)</f>
        <v>0</v>
      </c>
      <c r="I263" s="837">
        <f>ROUND(I264*I265/1000,1)</f>
        <v>0</v>
      </c>
      <c r="J263" s="653">
        <f>K263+L263</f>
        <v>0</v>
      </c>
      <c r="K263" s="836">
        <f>ROUND(K264*K265/1000,1)</f>
        <v>0</v>
      </c>
      <c r="L263" s="837">
        <f>ROUND(L264*L265/1000,1)</f>
        <v>0</v>
      </c>
      <c r="M263" s="653">
        <f>N263+O263</f>
        <v>0</v>
      </c>
      <c r="N263" s="836">
        <f>ROUND(N264*N265/1000,1)</f>
        <v>0</v>
      </c>
      <c r="O263" s="837">
        <f>ROUND(O264*O265/1000,1)</f>
        <v>0</v>
      </c>
      <c r="P263" s="653">
        <f>Q263+R263</f>
        <v>0</v>
      </c>
      <c r="Q263" s="836">
        <f>ROUND(Q264*Q265/1000,1)</f>
        <v>0</v>
      </c>
      <c r="R263" s="837">
        <f>ROUND(R264*R265/1000,1)</f>
        <v>0</v>
      </c>
      <c r="S263" s="653">
        <f>T263+U263</f>
        <v>0</v>
      </c>
      <c r="T263" s="836">
        <f>ROUND(T264*T265/1000,1)</f>
        <v>0</v>
      </c>
      <c r="U263" s="837">
        <f>ROUND(U264*U265/1000,1)</f>
        <v>0</v>
      </c>
      <c r="V263" s="599" t="s">
        <v>34</v>
      </c>
      <c r="W263" s="600" t="s">
        <v>34</v>
      </c>
      <c r="X263" s="600" t="s">
        <v>34</v>
      </c>
      <c r="Y263" s="601" t="s">
        <v>34</v>
      </c>
      <c r="Z263" s="1045">
        <f t="shared" si="594"/>
        <v>0</v>
      </c>
      <c r="AA263" s="1046">
        <f t="shared" si="595"/>
        <v>0</v>
      </c>
      <c r="AB263" s="1046">
        <f t="shared" si="596"/>
        <v>0</v>
      </c>
      <c r="AC263" s="1047">
        <f t="shared" si="597"/>
        <v>0</v>
      </c>
      <c r="AD263" s="1048">
        <f t="shared" si="598"/>
        <v>0</v>
      </c>
      <c r="AE263" s="1049">
        <f t="shared" si="599"/>
        <v>0</v>
      </c>
      <c r="AF263" s="1049">
        <f t="shared" si="600"/>
        <v>0</v>
      </c>
      <c r="AG263" s="1050">
        <f t="shared" si="601"/>
        <v>0</v>
      </c>
    </row>
    <row r="264" spans="1:34" s="136" customFormat="1" ht="12" outlineLevel="1">
      <c r="A264" s="1213"/>
      <c r="B264" s="123"/>
      <c r="C264" s="219"/>
      <c r="D264" s="224" t="s">
        <v>216</v>
      </c>
      <c r="E264" s="139" t="s">
        <v>218</v>
      </c>
      <c r="F264" s="140" t="s">
        <v>60</v>
      </c>
      <c r="G264" s="838">
        <f>H264+I264</f>
        <v>0</v>
      </c>
      <c r="H264" s="839"/>
      <c r="I264" s="840"/>
      <c r="J264" s="838">
        <f>K264+L264</f>
        <v>0</v>
      </c>
      <c r="K264" s="839"/>
      <c r="L264" s="840"/>
      <c r="M264" s="838">
        <f>N264+O264</f>
        <v>0</v>
      </c>
      <c r="N264" s="839"/>
      <c r="O264" s="840"/>
      <c r="P264" s="838">
        <f>Q264+R264</f>
        <v>0</v>
      </c>
      <c r="Q264" s="839"/>
      <c r="R264" s="840"/>
      <c r="S264" s="838">
        <f>T264+U264</f>
        <v>0</v>
      </c>
      <c r="T264" s="839"/>
      <c r="U264" s="840"/>
      <c r="V264" s="569" t="s">
        <v>34</v>
      </c>
      <c r="W264" s="570" t="s">
        <v>34</v>
      </c>
      <c r="X264" s="570" t="s">
        <v>34</v>
      </c>
      <c r="Y264" s="571" t="s">
        <v>34</v>
      </c>
      <c r="Z264" s="1004" t="s">
        <v>34</v>
      </c>
      <c r="AA264" s="1005" t="s">
        <v>34</v>
      </c>
      <c r="AB264" s="1005" t="s">
        <v>34</v>
      </c>
      <c r="AC264" s="1006" t="s">
        <v>34</v>
      </c>
      <c r="AD264" s="1004" t="s">
        <v>34</v>
      </c>
      <c r="AE264" s="1005" t="s">
        <v>34</v>
      </c>
      <c r="AF264" s="1005" t="s">
        <v>34</v>
      </c>
      <c r="AG264" s="1006" t="s">
        <v>34</v>
      </c>
    </row>
    <row r="265" spans="1:34" s="136" customFormat="1" ht="12.6" outlineLevel="1" thickBot="1">
      <c r="A265" s="1213"/>
      <c r="B265" s="127"/>
      <c r="C265" s="247"/>
      <c r="D265" s="248" t="s">
        <v>216</v>
      </c>
      <c r="E265" s="142" t="s">
        <v>219</v>
      </c>
      <c r="F265" s="143" t="s">
        <v>62</v>
      </c>
      <c r="G265" s="841">
        <f>IF(I265+H265&gt;0,AVERAGE(H265:I265),0)</f>
        <v>0</v>
      </c>
      <c r="H265" s="842"/>
      <c r="I265" s="843"/>
      <c r="J265" s="841">
        <f>IF(L265+K265&gt;0,AVERAGE(K265:L265),0)</f>
        <v>0</v>
      </c>
      <c r="K265" s="842"/>
      <c r="L265" s="843"/>
      <c r="M265" s="841">
        <f>IF(O265+N265&gt;0,AVERAGE(N265:O265),0)</f>
        <v>0</v>
      </c>
      <c r="N265" s="842"/>
      <c r="O265" s="843"/>
      <c r="P265" s="841">
        <f>IF(R265+Q265&gt;0,AVERAGE(Q265:R265),0)</f>
        <v>0</v>
      </c>
      <c r="Q265" s="842"/>
      <c r="R265" s="843"/>
      <c r="S265" s="841">
        <f>IF(U265+T265&gt;0,AVERAGE(T265:U265),0)</f>
        <v>0</v>
      </c>
      <c r="T265" s="842"/>
      <c r="U265" s="843"/>
      <c r="V265" s="572" t="s">
        <v>34</v>
      </c>
      <c r="W265" s="573" t="s">
        <v>34</v>
      </c>
      <c r="X265" s="573" t="s">
        <v>34</v>
      </c>
      <c r="Y265" s="574" t="s">
        <v>34</v>
      </c>
      <c r="Z265" s="1007" t="s">
        <v>34</v>
      </c>
      <c r="AA265" s="1008" t="s">
        <v>34</v>
      </c>
      <c r="AB265" s="1008" t="s">
        <v>34</v>
      </c>
      <c r="AC265" s="1009" t="s">
        <v>34</v>
      </c>
      <c r="AD265" s="1007" t="s">
        <v>34</v>
      </c>
      <c r="AE265" s="1008" t="s">
        <v>34</v>
      </c>
      <c r="AF265" s="1008" t="s">
        <v>34</v>
      </c>
      <c r="AG265" s="1009" t="s">
        <v>34</v>
      </c>
    </row>
    <row r="266" spans="1:34" s="147" customFormat="1" ht="16.2" outlineLevel="1" thickTop="1">
      <c r="A266" s="131"/>
      <c r="B266" s="132" t="s">
        <v>227</v>
      </c>
      <c r="C266" s="212">
        <v>2240</v>
      </c>
      <c r="D266" s="217" t="s">
        <v>221</v>
      </c>
      <c r="E266" s="145" t="s">
        <v>222</v>
      </c>
      <c r="F266" s="146" t="s">
        <v>43</v>
      </c>
      <c r="G266" s="653">
        <f>H266+I266</f>
        <v>196</v>
      </c>
      <c r="H266" s="836">
        <f>ROUND(H267*H268/1000,1)</f>
        <v>0</v>
      </c>
      <c r="I266" s="837">
        <f>ROUND(I267*I268/1000,1)</f>
        <v>196</v>
      </c>
      <c r="J266" s="653">
        <f>K266+L266</f>
        <v>8.6999999999999993</v>
      </c>
      <c r="K266" s="836">
        <f>ROUND(K267*K268/1000,1)</f>
        <v>0</v>
      </c>
      <c r="L266" s="837">
        <f>ROUND(L267*L268/1000,1)</f>
        <v>8.6999999999999993</v>
      </c>
      <c r="M266" s="653">
        <f>N266+O266</f>
        <v>8.6999999999999993</v>
      </c>
      <c r="N266" s="836">
        <f>ROUND(N267*N268/1000,1)</f>
        <v>0</v>
      </c>
      <c r="O266" s="837">
        <f>ROUND(O267*O268/1000,1)</f>
        <v>8.6999999999999993</v>
      </c>
      <c r="P266" s="653">
        <f>Q266+R266</f>
        <v>0</v>
      </c>
      <c r="Q266" s="836">
        <f>ROUND(Q267*Q268/1000,1)</f>
        <v>0</v>
      </c>
      <c r="R266" s="837">
        <f>ROUND(R267*R268/1000,1)</f>
        <v>0</v>
      </c>
      <c r="S266" s="653">
        <f>T266+U266</f>
        <v>0</v>
      </c>
      <c r="T266" s="836">
        <f>ROUND(T267*T268/1000,1)</f>
        <v>0</v>
      </c>
      <c r="U266" s="837">
        <f>ROUND(U267*U268/1000,1)</f>
        <v>0</v>
      </c>
      <c r="V266" s="599" t="s">
        <v>34</v>
      </c>
      <c r="W266" s="600" t="s">
        <v>34</v>
      </c>
      <c r="X266" s="600" t="s">
        <v>34</v>
      </c>
      <c r="Y266" s="601" t="s">
        <v>34</v>
      </c>
      <c r="Z266" s="1045">
        <f t="shared" ref="Z266" si="602">G266-J266</f>
        <v>187.3</v>
      </c>
      <c r="AA266" s="1046">
        <f t="shared" ref="AA266" si="603">G266-M266</f>
        <v>187.3</v>
      </c>
      <c r="AB266" s="1046">
        <f t="shared" ref="AB266" si="604">G266-P266</f>
        <v>196</v>
      </c>
      <c r="AC266" s="1047">
        <f t="shared" ref="AC266" si="605">G266-S266</f>
        <v>196</v>
      </c>
      <c r="AD266" s="1048">
        <f t="shared" ref="AD266" si="606">IF(G266&gt;0,ROUND((J266/G266),3),0)</f>
        <v>4.3999999999999997E-2</v>
      </c>
      <c r="AE266" s="1049">
        <f t="shared" ref="AE266" si="607">IF(G266&gt;0,ROUND((M266/G266),3),0)</f>
        <v>4.3999999999999997E-2</v>
      </c>
      <c r="AF266" s="1049">
        <f t="shared" ref="AF266" si="608">IF(G266&gt;0,ROUND((P266/G266),3),0)</f>
        <v>0</v>
      </c>
      <c r="AG266" s="1050">
        <f t="shared" ref="AG266" si="609">IF(G266&gt;0,ROUND((S266/G266),3),0)</f>
        <v>0</v>
      </c>
    </row>
    <row r="267" spans="1:34" s="136" customFormat="1" ht="12" outlineLevel="1">
      <c r="A267" s="1213"/>
      <c r="B267" s="123"/>
      <c r="C267" s="219"/>
      <c r="D267" s="224" t="s">
        <v>221</v>
      </c>
      <c r="E267" s="157" t="s">
        <v>85</v>
      </c>
      <c r="F267" s="140" t="s">
        <v>35</v>
      </c>
      <c r="G267" s="838">
        <f>H267+I267</f>
        <v>35</v>
      </c>
      <c r="H267" s="839"/>
      <c r="I267" s="840">
        <v>35</v>
      </c>
      <c r="J267" s="838">
        <f>K267+L267</f>
        <v>1</v>
      </c>
      <c r="K267" s="839"/>
      <c r="L267" s="840">
        <v>1</v>
      </c>
      <c r="M267" s="838">
        <f>N267+O267</f>
        <v>1</v>
      </c>
      <c r="N267" s="839"/>
      <c r="O267" s="840">
        <v>1</v>
      </c>
      <c r="P267" s="838">
        <f>Q267+R267</f>
        <v>0</v>
      </c>
      <c r="Q267" s="839"/>
      <c r="R267" s="840"/>
      <c r="S267" s="838">
        <f>T267+U267</f>
        <v>0</v>
      </c>
      <c r="T267" s="839"/>
      <c r="U267" s="840"/>
      <c r="V267" s="569" t="s">
        <v>34</v>
      </c>
      <c r="W267" s="570" t="s">
        <v>34</v>
      </c>
      <c r="X267" s="570" t="s">
        <v>34</v>
      </c>
      <c r="Y267" s="571" t="s">
        <v>34</v>
      </c>
      <c r="Z267" s="1004" t="s">
        <v>34</v>
      </c>
      <c r="AA267" s="1005" t="s">
        <v>34</v>
      </c>
      <c r="AB267" s="1005" t="s">
        <v>34</v>
      </c>
      <c r="AC267" s="1006" t="s">
        <v>34</v>
      </c>
      <c r="AD267" s="1004" t="s">
        <v>34</v>
      </c>
      <c r="AE267" s="1005" t="s">
        <v>34</v>
      </c>
      <c r="AF267" s="1005" t="s">
        <v>34</v>
      </c>
      <c r="AG267" s="1006" t="s">
        <v>34</v>
      </c>
    </row>
    <row r="268" spans="1:34" s="136" customFormat="1" ht="12.6" outlineLevel="1" thickBot="1">
      <c r="A268" s="1213"/>
      <c r="B268" s="127"/>
      <c r="C268" s="247"/>
      <c r="D268" s="248" t="s">
        <v>221</v>
      </c>
      <c r="E268" s="158" t="s">
        <v>86</v>
      </c>
      <c r="F268" s="143" t="s">
        <v>62</v>
      </c>
      <c r="G268" s="841">
        <f>IF(I268+H268&gt;0,AVERAGE(H268:I268),0)</f>
        <v>5600</v>
      </c>
      <c r="H268" s="842"/>
      <c r="I268" s="843">
        <v>5600</v>
      </c>
      <c r="J268" s="841">
        <f>IF(L268+K268&gt;0,AVERAGE(K268:L268),0)</f>
        <v>8708</v>
      </c>
      <c r="K268" s="842"/>
      <c r="L268" s="843">
        <v>8708</v>
      </c>
      <c r="M268" s="841">
        <f>IF(O268+N268&gt;0,AVERAGE(N268:O268),0)</f>
        <v>8708</v>
      </c>
      <c r="N268" s="842"/>
      <c r="O268" s="843">
        <v>8708</v>
      </c>
      <c r="P268" s="841">
        <f>IF(R268+Q268&gt;0,AVERAGE(Q268:R268),0)</f>
        <v>0</v>
      </c>
      <c r="Q268" s="842"/>
      <c r="R268" s="843"/>
      <c r="S268" s="841">
        <f>IF(U268+T268&gt;0,AVERAGE(T268:U268),0)</f>
        <v>0</v>
      </c>
      <c r="T268" s="842"/>
      <c r="U268" s="843"/>
      <c r="V268" s="572" t="s">
        <v>34</v>
      </c>
      <c r="W268" s="573" t="s">
        <v>34</v>
      </c>
      <c r="X268" s="573" t="s">
        <v>34</v>
      </c>
      <c r="Y268" s="574" t="s">
        <v>34</v>
      </c>
      <c r="Z268" s="1007" t="s">
        <v>34</v>
      </c>
      <c r="AA268" s="1008" t="s">
        <v>34</v>
      </c>
      <c r="AB268" s="1008" t="s">
        <v>34</v>
      </c>
      <c r="AC268" s="1009" t="s">
        <v>34</v>
      </c>
      <c r="AD268" s="1007" t="s">
        <v>34</v>
      </c>
      <c r="AE268" s="1008" t="s">
        <v>34</v>
      </c>
      <c r="AF268" s="1008" t="s">
        <v>34</v>
      </c>
      <c r="AG268" s="1009" t="s">
        <v>34</v>
      </c>
    </row>
    <row r="269" spans="1:34" s="147" customFormat="1" ht="16.2" outlineLevel="1" thickTop="1">
      <c r="A269" s="131"/>
      <c r="B269" s="132" t="s">
        <v>539</v>
      </c>
      <c r="C269" s="212">
        <v>2240</v>
      </c>
      <c r="D269" s="217" t="s">
        <v>153</v>
      </c>
      <c r="E269" s="145" t="s">
        <v>224</v>
      </c>
      <c r="F269" s="146" t="s">
        <v>43</v>
      </c>
      <c r="G269" s="653">
        <f>H269+I269</f>
        <v>82.5</v>
      </c>
      <c r="H269" s="836">
        <f>ROUND(H270*H271/1000,1)</f>
        <v>0</v>
      </c>
      <c r="I269" s="837">
        <f>ROUND(I270*I271/1000,1)</f>
        <v>82.5</v>
      </c>
      <c r="J269" s="653">
        <f>K269+L269</f>
        <v>0</v>
      </c>
      <c r="K269" s="836">
        <f>ROUND(K270*K271/1000,1)</f>
        <v>0</v>
      </c>
      <c r="L269" s="837">
        <f>ROUND(L270*L271/1000,1)</f>
        <v>0</v>
      </c>
      <c r="M269" s="653">
        <f>N269+O269</f>
        <v>2.5</v>
      </c>
      <c r="N269" s="836">
        <f>ROUND(N270*N271/1000,1)</f>
        <v>0</v>
      </c>
      <c r="O269" s="837">
        <f>ROUND(O270*O271/1000,1)</f>
        <v>2.5</v>
      </c>
      <c r="P269" s="653">
        <f>Q269+R269</f>
        <v>0</v>
      </c>
      <c r="Q269" s="836">
        <f>ROUND(Q270*Q271/1000,1)</f>
        <v>0</v>
      </c>
      <c r="R269" s="837">
        <f>ROUND(R270*R271/1000,1)</f>
        <v>0</v>
      </c>
      <c r="S269" s="653">
        <f>T269+U269</f>
        <v>0</v>
      </c>
      <c r="T269" s="836">
        <f>ROUND(T270*T271/1000,1)</f>
        <v>0</v>
      </c>
      <c r="U269" s="837">
        <f>ROUND(U270*U271/1000,1)</f>
        <v>0</v>
      </c>
      <c r="V269" s="599" t="s">
        <v>34</v>
      </c>
      <c r="W269" s="600" t="s">
        <v>34</v>
      </c>
      <c r="X269" s="600" t="s">
        <v>34</v>
      </c>
      <c r="Y269" s="601" t="s">
        <v>34</v>
      </c>
      <c r="Z269" s="1045">
        <f t="shared" ref="Z269" si="610">G269-J269</f>
        <v>82.5</v>
      </c>
      <c r="AA269" s="1046">
        <f t="shared" ref="AA269" si="611">G269-M269</f>
        <v>80</v>
      </c>
      <c r="AB269" s="1046">
        <f t="shared" ref="AB269" si="612">G269-P269</f>
        <v>82.5</v>
      </c>
      <c r="AC269" s="1047">
        <f t="shared" ref="AC269" si="613">G269-S269</f>
        <v>82.5</v>
      </c>
      <c r="AD269" s="1048">
        <f t="shared" ref="AD269" si="614">IF(G269&gt;0,ROUND((J269/G269),3),0)</f>
        <v>0</v>
      </c>
      <c r="AE269" s="1049">
        <f t="shared" ref="AE269" si="615">IF(G269&gt;0,ROUND((M269/G269),3),0)</f>
        <v>0.03</v>
      </c>
      <c r="AF269" s="1049">
        <f t="shared" ref="AF269" si="616">IF(G269&gt;0,ROUND((P269/G269),3),0)</f>
        <v>0</v>
      </c>
      <c r="AG269" s="1050">
        <f t="shared" ref="AG269" si="617">IF(G269&gt;0,ROUND((S269/G269),3),0)</f>
        <v>0</v>
      </c>
    </row>
    <row r="270" spans="1:34" s="136" customFormat="1" ht="12" outlineLevel="1">
      <c r="A270" s="1213"/>
      <c r="B270" s="123"/>
      <c r="C270" s="219"/>
      <c r="D270" s="224" t="s">
        <v>153</v>
      </c>
      <c r="E270" s="139" t="s">
        <v>225</v>
      </c>
      <c r="F270" s="140" t="s">
        <v>60</v>
      </c>
      <c r="G270" s="838">
        <f>H270+I270</f>
        <v>500</v>
      </c>
      <c r="H270" s="839"/>
      <c r="I270" s="840">
        <v>500</v>
      </c>
      <c r="J270" s="838">
        <f>K270+L270</f>
        <v>0</v>
      </c>
      <c r="K270" s="839"/>
      <c r="L270" s="840"/>
      <c r="M270" s="838">
        <f>N270+O270</f>
        <v>15</v>
      </c>
      <c r="N270" s="839"/>
      <c r="O270" s="840">
        <v>15</v>
      </c>
      <c r="P270" s="838">
        <f>Q270+R270</f>
        <v>0</v>
      </c>
      <c r="Q270" s="839"/>
      <c r="R270" s="840"/>
      <c r="S270" s="838">
        <f>T270+U270</f>
        <v>0</v>
      </c>
      <c r="T270" s="839"/>
      <c r="U270" s="840"/>
      <c r="V270" s="569" t="s">
        <v>34</v>
      </c>
      <c r="W270" s="570" t="s">
        <v>34</v>
      </c>
      <c r="X270" s="570" t="s">
        <v>34</v>
      </c>
      <c r="Y270" s="571" t="s">
        <v>34</v>
      </c>
      <c r="Z270" s="1004" t="s">
        <v>34</v>
      </c>
      <c r="AA270" s="1005" t="s">
        <v>34</v>
      </c>
      <c r="AB270" s="1005" t="s">
        <v>34</v>
      </c>
      <c r="AC270" s="1006" t="s">
        <v>34</v>
      </c>
      <c r="AD270" s="1004" t="s">
        <v>34</v>
      </c>
      <c r="AE270" s="1005" t="s">
        <v>34</v>
      </c>
      <c r="AF270" s="1005" t="s">
        <v>34</v>
      </c>
      <c r="AG270" s="1006" t="s">
        <v>34</v>
      </c>
    </row>
    <row r="271" spans="1:34" s="136" customFormat="1" ht="12.6" outlineLevel="1" thickBot="1">
      <c r="A271" s="1213"/>
      <c r="B271" s="127"/>
      <c r="C271" s="247"/>
      <c r="D271" s="248" t="s">
        <v>153</v>
      </c>
      <c r="E271" s="142" t="s">
        <v>226</v>
      </c>
      <c r="F271" s="143" t="s">
        <v>62</v>
      </c>
      <c r="G271" s="841">
        <f>IF(I271+H271&gt;0,AVERAGE(H271:I271),0)</f>
        <v>165</v>
      </c>
      <c r="H271" s="842"/>
      <c r="I271" s="843">
        <v>165</v>
      </c>
      <c r="J271" s="841">
        <f>IF(L271+K271&gt;0,AVERAGE(K271:L271),0)</f>
        <v>0</v>
      </c>
      <c r="K271" s="842"/>
      <c r="L271" s="843"/>
      <c r="M271" s="841">
        <f>IF(O271+N271&gt;0,AVERAGE(N271:O271),0)</f>
        <v>164.66</v>
      </c>
      <c r="N271" s="842"/>
      <c r="O271" s="843">
        <v>164.66</v>
      </c>
      <c r="P271" s="841">
        <f>IF(R271+Q271&gt;0,AVERAGE(Q271:R271),0)</f>
        <v>0</v>
      </c>
      <c r="Q271" s="842"/>
      <c r="R271" s="843"/>
      <c r="S271" s="841">
        <f>IF(U271+T271&gt;0,AVERAGE(T271:U271),0)</f>
        <v>0</v>
      </c>
      <c r="T271" s="842"/>
      <c r="U271" s="843"/>
      <c r="V271" s="572" t="s">
        <v>34</v>
      </c>
      <c r="W271" s="573" t="s">
        <v>34</v>
      </c>
      <c r="X271" s="573" t="s">
        <v>34</v>
      </c>
      <c r="Y271" s="574" t="s">
        <v>34</v>
      </c>
      <c r="Z271" s="1007" t="s">
        <v>34</v>
      </c>
      <c r="AA271" s="1008" t="s">
        <v>34</v>
      </c>
      <c r="AB271" s="1008" t="s">
        <v>34</v>
      </c>
      <c r="AC271" s="1009" t="s">
        <v>34</v>
      </c>
      <c r="AD271" s="1007" t="s">
        <v>34</v>
      </c>
      <c r="AE271" s="1008" t="s">
        <v>34</v>
      </c>
      <c r="AF271" s="1008" t="s">
        <v>34</v>
      </c>
      <c r="AG271" s="1009" t="s">
        <v>34</v>
      </c>
    </row>
    <row r="272" spans="1:34" s="136" customFormat="1" ht="16.2" outlineLevel="1" thickTop="1">
      <c r="A272" s="131"/>
      <c r="B272" s="132" t="s">
        <v>232</v>
      </c>
      <c r="C272" s="212">
        <v>2240</v>
      </c>
      <c r="D272" s="217" t="s">
        <v>153</v>
      </c>
      <c r="E272" s="55" t="s">
        <v>540</v>
      </c>
      <c r="F272" s="364" t="s">
        <v>43</v>
      </c>
      <c r="G272" s="653">
        <f>H272+I272</f>
        <v>9</v>
      </c>
      <c r="H272" s="836">
        <f>ROUND(H273*H274/1000,1)</f>
        <v>0</v>
      </c>
      <c r="I272" s="837">
        <f>ROUND(I273*I274/1000,1)</f>
        <v>9</v>
      </c>
      <c r="J272" s="653">
        <f>K272+L272</f>
        <v>0</v>
      </c>
      <c r="K272" s="836">
        <f>ROUND(K273*K274/1000,1)</f>
        <v>0</v>
      </c>
      <c r="L272" s="837">
        <f>ROUND(L273*L274/1000,1)</f>
        <v>0</v>
      </c>
      <c r="M272" s="653">
        <f>N272+O272</f>
        <v>0</v>
      </c>
      <c r="N272" s="836">
        <f>ROUND(N273*N274/1000,1)</f>
        <v>0</v>
      </c>
      <c r="O272" s="837">
        <f>ROUND(O273*O274/1000,1)</f>
        <v>0</v>
      </c>
      <c r="P272" s="653">
        <f>Q272+R272</f>
        <v>0</v>
      </c>
      <c r="Q272" s="836">
        <f>ROUND(Q273*Q274/1000,1)</f>
        <v>0</v>
      </c>
      <c r="R272" s="837">
        <f>ROUND(R273*R274/1000,1)</f>
        <v>0</v>
      </c>
      <c r="S272" s="653">
        <f>T272+U272</f>
        <v>0</v>
      </c>
      <c r="T272" s="836">
        <f>ROUND(T273*T274/1000,1)</f>
        <v>0</v>
      </c>
      <c r="U272" s="837">
        <f>ROUND(U273*U274/1000,1)</f>
        <v>0</v>
      </c>
      <c r="V272" s="599" t="s">
        <v>34</v>
      </c>
      <c r="W272" s="600" t="s">
        <v>34</v>
      </c>
      <c r="X272" s="600" t="s">
        <v>34</v>
      </c>
      <c r="Y272" s="601" t="s">
        <v>34</v>
      </c>
      <c r="Z272" s="1045">
        <f t="shared" ref="Z272" si="618">G272-J272</f>
        <v>9</v>
      </c>
      <c r="AA272" s="1046">
        <f t="shared" ref="AA272" si="619">G272-M272</f>
        <v>9</v>
      </c>
      <c r="AB272" s="1046">
        <f t="shared" ref="AB272" si="620">G272-P272</f>
        <v>9</v>
      </c>
      <c r="AC272" s="1047">
        <f t="shared" ref="AC272" si="621">G272-S272</f>
        <v>9</v>
      </c>
      <c r="AD272" s="1048">
        <f t="shared" ref="AD272" si="622">IF(G272&gt;0,ROUND((J272/G272),3),0)</f>
        <v>0</v>
      </c>
      <c r="AE272" s="1049">
        <f t="shared" ref="AE272" si="623">IF(G272&gt;0,ROUND((M272/G272),3),0)</f>
        <v>0</v>
      </c>
      <c r="AF272" s="1049">
        <f t="shared" ref="AF272" si="624">IF(G272&gt;0,ROUND((P272/G272),3),0)</f>
        <v>0</v>
      </c>
      <c r="AG272" s="1050">
        <f t="shared" ref="AG272" si="625">IF(G272&gt;0,ROUND((S272/G272),3),0)</f>
        <v>0</v>
      </c>
      <c r="AH272" s="147"/>
    </row>
    <row r="273" spans="1:33" s="136" customFormat="1" ht="12" outlineLevel="1">
      <c r="A273" s="1213"/>
      <c r="B273" s="123"/>
      <c r="C273" s="219"/>
      <c r="D273" s="224" t="s">
        <v>153</v>
      </c>
      <c r="E273" s="126" t="s">
        <v>225</v>
      </c>
      <c r="F273" s="520" t="s">
        <v>60</v>
      </c>
      <c r="G273" s="838">
        <f>H273+I273</f>
        <v>30</v>
      </c>
      <c r="H273" s="839"/>
      <c r="I273" s="840">
        <v>30</v>
      </c>
      <c r="J273" s="838">
        <f>K273+L273</f>
        <v>0</v>
      </c>
      <c r="K273" s="839"/>
      <c r="L273" s="840"/>
      <c r="M273" s="838">
        <f>N273+O273</f>
        <v>0</v>
      </c>
      <c r="N273" s="839"/>
      <c r="O273" s="840"/>
      <c r="P273" s="838">
        <f>Q273+R273</f>
        <v>0</v>
      </c>
      <c r="Q273" s="839"/>
      <c r="R273" s="840"/>
      <c r="S273" s="838">
        <f>T273+U273</f>
        <v>0</v>
      </c>
      <c r="T273" s="839"/>
      <c r="U273" s="840"/>
      <c r="V273" s="569" t="s">
        <v>34</v>
      </c>
      <c r="W273" s="570" t="s">
        <v>34</v>
      </c>
      <c r="X273" s="570" t="s">
        <v>34</v>
      </c>
      <c r="Y273" s="571" t="s">
        <v>34</v>
      </c>
      <c r="Z273" s="1004" t="s">
        <v>34</v>
      </c>
      <c r="AA273" s="1005" t="s">
        <v>34</v>
      </c>
      <c r="AB273" s="1005" t="s">
        <v>34</v>
      </c>
      <c r="AC273" s="1006" t="s">
        <v>34</v>
      </c>
      <c r="AD273" s="1004" t="s">
        <v>34</v>
      </c>
      <c r="AE273" s="1005" t="s">
        <v>34</v>
      </c>
      <c r="AF273" s="1005" t="s">
        <v>34</v>
      </c>
      <c r="AG273" s="1006" t="s">
        <v>34</v>
      </c>
    </row>
    <row r="274" spans="1:33" s="136" customFormat="1" ht="12.6" outlineLevel="1" thickBot="1">
      <c r="A274" s="1213"/>
      <c r="B274" s="127"/>
      <c r="C274" s="247"/>
      <c r="D274" s="248" t="s">
        <v>153</v>
      </c>
      <c r="E274" s="130" t="s">
        <v>226</v>
      </c>
      <c r="F274" s="524" t="s">
        <v>62</v>
      </c>
      <c r="G274" s="841">
        <f>IF(I274+H274&gt;0,AVERAGE(H274:I274),0)</f>
        <v>300</v>
      </c>
      <c r="H274" s="842"/>
      <c r="I274" s="843">
        <v>300</v>
      </c>
      <c r="J274" s="841">
        <f>IF(L274+K274&gt;0,AVERAGE(K274:L274),0)</f>
        <v>0</v>
      </c>
      <c r="K274" s="842"/>
      <c r="L274" s="843"/>
      <c r="M274" s="841">
        <f>IF(O274+N274&gt;0,AVERAGE(N274:O274),0)</f>
        <v>0</v>
      </c>
      <c r="N274" s="842"/>
      <c r="O274" s="843"/>
      <c r="P274" s="841">
        <f>IF(R274+Q274&gt;0,AVERAGE(Q274:R274),0)</f>
        <v>0</v>
      </c>
      <c r="Q274" s="842"/>
      <c r="R274" s="843"/>
      <c r="S274" s="841">
        <f>IF(U274+T274&gt;0,AVERAGE(T274:U274),0)</f>
        <v>0</v>
      </c>
      <c r="T274" s="842"/>
      <c r="U274" s="843"/>
      <c r="V274" s="572" t="s">
        <v>34</v>
      </c>
      <c r="W274" s="573" t="s">
        <v>34</v>
      </c>
      <c r="X274" s="573" t="s">
        <v>34</v>
      </c>
      <c r="Y274" s="574" t="s">
        <v>34</v>
      </c>
      <c r="Z274" s="1007" t="s">
        <v>34</v>
      </c>
      <c r="AA274" s="1008" t="s">
        <v>34</v>
      </c>
      <c r="AB274" s="1008" t="s">
        <v>34</v>
      </c>
      <c r="AC274" s="1009" t="s">
        <v>34</v>
      </c>
      <c r="AD274" s="1007" t="s">
        <v>34</v>
      </c>
      <c r="AE274" s="1008" t="s">
        <v>34</v>
      </c>
      <c r="AF274" s="1008" t="s">
        <v>34</v>
      </c>
      <c r="AG274" s="1009" t="s">
        <v>34</v>
      </c>
    </row>
    <row r="275" spans="1:33" s="147" customFormat="1" ht="16.8" outlineLevel="1" thickTop="1" thickBot="1">
      <c r="A275" s="131"/>
      <c r="B275" s="253" t="s">
        <v>541</v>
      </c>
      <c r="C275" s="193">
        <v>2240</v>
      </c>
      <c r="D275" s="194" t="s">
        <v>228</v>
      </c>
      <c r="E275" s="215" t="s">
        <v>229</v>
      </c>
      <c r="F275" s="196" t="s">
        <v>43</v>
      </c>
      <c r="G275" s="846">
        <f t="shared" ref="G275:G280" si="626">H275+I275</f>
        <v>0</v>
      </c>
      <c r="H275" s="847"/>
      <c r="I275" s="848"/>
      <c r="J275" s="846">
        <f t="shared" ref="J275:J280" si="627">K275+L275</f>
        <v>0</v>
      </c>
      <c r="K275" s="847"/>
      <c r="L275" s="848"/>
      <c r="M275" s="846">
        <f t="shared" ref="M275:M280" si="628">N275+O275</f>
        <v>0</v>
      </c>
      <c r="N275" s="847"/>
      <c r="O275" s="848"/>
      <c r="P275" s="846">
        <f t="shared" ref="P275:P280" si="629">Q275+R275</f>
        <v>0</v>
      </c>
      <c r="Q275" s="847"/>
      <c r="R275" s="848"/>
      <c r="S275" s="846">
        <f t="shared" ref="S275:S280" si="630">T275+U275</f>
        <v>0</v>
      </c>
      <c r="T275" s="847"/>
      <c r="U275" s="848"/>
      <c r="V275" s="599" t="s">
        <v>34</v>
      </c>
      <c r="W275" s="600" t="s">
        <v>34</v>
      </c>
      <c r="X275" s="600" t="s">
        <v>34</v>
      </c>
      <c r="Y275" s="601" t="s">
        <v>34</v>
      </c>
      <c r="Z275" s="1045">
        <f t="shared" ref="Z275:Z278" si="631">G275-J275</f>
        <v>0</v>
      </c>
      <c r="AA275" s="1046">
        <f t="shared" ref="AA275:AA278" si="632">G275-M275</f>
        <v>0</v>
      </c>
      <c r="AB275" s="1046">
        <f t="shared" ref="AB275:AB278" si="633">G275-P275</f>
        <v>0</v>
      </c>
      <c r="AC275" s="1047">
        <f t="shared" ref="AC275:AC278" si="634">G275-S275</f>
        <v>0</v>
      </c>
      <c r="AD275" s="1048">
        <f t="shared" ref="AD275:AD278" si="635">IF(G275&gt;0,ROUND((J275/G275),3),0)</f>
        <v>0</v>
      </c>
      <c r="AE275" s="1049">
        <f t="shared" ref="AE275:AE278" si="636">IF(G275&gt;0,ROUND((M275/G275),3),0)</f>
        <v>0</v>
      </c>
      <c r="AF275" s="1049">
        <f t="shared" ref="AF275:AF278" si="637">IF(G275&gt;0,ROUND((P275/G275),3),0)</f>
        <v>0</v>
      </c>
      <c r="AG275" s="1050">
        <f t="shared" ref="AG275:AG278" si="638">IF(G275&gt;0,ROUND((S275/G275),3),0)</f>
        <v>0</v>
      </c>
    </row>
    <row r="276" spans="1:33" s="20" customFormat="1" ht="16.8" outlineLevel="1" thickTop="1" thickBot="1">
      <c r="A276" s="131"/>
      <c r="B276" s="249" t="s">
        <v>542</v>
      </c>
      <c r="C276" s="193">
        <v>2240</v>
      </c>
      <c r="D276" s="250" t="s">
        <v>230</v>
      </c>
      <c r="E276" s="251" t="s">
        <v>231</v>
      </c>
      <c r="F276" s="252" t="s">
        <v>43</v>
      </c>
      <c r="G276" s="737">
        <f t="shared" si="626"/>
        <v>0</v>
      </c>
      <c r="H276" s="844"/>
      <c r="I276" s="845"/>
      <c r="J276" s="737">
        <f t="shared" si="627"/>
        <v>0</v>
      </c>
      <c r="K276" s="844"/>
      <c r="L276" s="845"/>
      <c r="M276" s="737">
        <f t="shared" si="628"/>
        <v>0</v>
      </c>
      <c r="N276" s="844"/>
      <c r="O276" s="845"/>
      <c r="P276" s="737">
        <f t="shared" si="629"/>
        <v>0</v>
      </c>
      <c r="Q276" s="844"/>
      <c r="R276" s="845"/>
      <c r="S276" s="737">
        <f t="shared" si="630"/>
        <v>0</v>
      </c>
      <c r="T276" s="844"/>
      <c r="U276" s="845"/>
      <c r="V276" s="599" t="s">
        <v>34</v>
      </c>
      <c r="W276" s="600" t="s">
        <v>34</v>
      </c>
      <c r="X276" s="600" t="s">
        <v>34</v>
      </c>
      <c r="Y276" s="601" t="s">
        <v>34</v>
      </c>
      <c r="Z276" s="1045">
        <f t="shared" si="631"/>
        <v>0</v>
      </c>
      <c r="AA276" s="1046">
        <f t="shared" si="632"/>
        <v>0</v>
      </c>
      <c r="AB276" s="1046">
        <f t="shared" si="633"/>
        <v>0</v>
      </c>
      <c r="AC276" s="1047">
        <f t="shared" si="634"/>
        <v>0</v>
      </c>
      <c r="AD276" s="1048">
        <f t="shared" si="635"/>
        <v>0</v>
      </c>
      <c r="AE276" s="1049">
        <f t="shared" si="636"/>
        <v>0</v>
      </c>
      <c r="AF276" s="1049">
        <f t="shared" si="637"/>
        <v>0</v>
      </c>
      <c r="AG276" s="1050">
        <f t="shared" si="638"/>
        <v>0</v>
      </c>
    </row>
    <row r="277" spans="1:33" s="147" customFormat="1" ht="39.6" outlineLevel="1" thickTop="1" thickBot="1">
      <c r="A277" s="131"/>
      <c r="B277" s="253" t="s">
        <v>261</v>
      </c>
      <c r="C277" s="193">
        <v>2240</v>
      </c>
      <c r="D277" s="194" t="s">
        <v>233</v>
      </c>
      <c r="E277" s="195" t="s">
        <v>234</v>
      </c>
      <c r="F277" s="254" t="s">
        <v>43</v>
      </c>
      <c r="G277" s="846">
        <f t="shared" si="626"/>
        <v>16.8</v>
      </c>
      <c r="H277" s="868">
        <f>H278+H282+H286+H291+H298+H305</f>
        <v>0</v>
      </c>
      <c r="I277" s="869">
        <f>I278+I282+I286+I291+I298+I305</f>
        <v>16.8</v>
      </c>
      <c r="J277" s="846">
        <f t="shared" si="627"/>
        <v>0</v>
      </c>
      <c r="K277" s="868">
        <f>K278+K282+K286+K291+K298+K305</f>
        <v>0</v>
      </c>
      <c r="L277" s="869">
        <f>L278+L282+L286+L291+L298+L305</f>
        <v>0</v>
      </c>
      <c r="M277" s="846">
        <f t="shared" si="628"/>
        <v>0</v>
      </c>
      <c r="N277" s="868">
        <f>N278+N282+N286+N291+N298+N305</f>
        <v>0</v>
      </c>
      <c r="O277" s="869">
        <f>O278+O282+O286+O291+O298+O305</f>
        <v>0</v>
      </c>
      <c r="P277" s="846">
        <f t="shared" si="629"/>
        <v>0</v>
      </c>
      <c r="Q277" s="868">
        <f>Q278+Q282+Q286+Q291+Q298+Q305</f>
        <v>0</v>
      </c>
      <c r="R277" s="869">
        <f>R278+R282+R286+R291+R298+R305</f>
        <v>0</v>
      </c>
      <c r="S277" s="846">
        <f t="shared" si="630"/>
        <v>0</v>
      </c>
      <c r="T277" s="868">
        <f>T278+T282+T286+T291+T298+T305</f>
        <v>0</v>
      </c>
      <c r="U277" s="869">
        <f>U278+U282+U286+U291+U298+U305</f>
        <v>0</v>
      </c>
      <c r="V277" s="581" t="s">
        <v>34</v>
      </c>
      <c r="W277" s="582" t="s">
        <v>34</v>
      </c>
      <c r="X277" s="582" t="s">
        <v>34</v>
      </c>
      <c r="Y277" s="583" t="s">
        <v>34</v>
      </c>
      <c r="Z277" s="1016">
        <f t="shared" si="631"/>
        <v>16.8</v>
      </c>
      <c r="AA277" s="868">
        <f t="shared" si="632"/>
        <v>16.8</v>
      </c>
      <c r="AB277" s="868">
        <f t="shared" si="633"/>
        <v>16.8</v>
      </c>
      <c r="AC277" s="1017">
        <f t="shared" si="634"/>
        <v>16.8</v>
      </c>
      <c r="AD277" s="1018">
        <f t="shared" si="635"/>
        <v>0</v>
      </c>
      <c r="AE277" s="1019">
        <f t="shared" si="636"/>
        <v>0</v>
      </c>
      <c r="AF277" s="1019">
        <f t="shared" si="637"/>
        <v>0</v>
      </c>
      <c r="AG277" s="1020">
        <f t="shared" si="638"/>
        <v>0</v>
      </c>
    </row>
    <row r="278" spans="1:33" s="147" customFormat="1" ht="14.4" outlineLevel="1" thickTop="1">
      <c r="A278" s="460"/>
      <c r="B278" s="161" t="s">
        <v>158</v>
      </c>
      <c r="C278" s="212">
        <v>2240</v>
      </c>
      <c r="D278" s="217" t="s">
        <v>233</v>
      </c>
      <c r="E278" s="187" t="s">
        <v>235</v>
      </c>
      <c r="F278" s="119" t="s">
        <v>43</v>
      </c>
      <c r="G278" s="653">
        <f t="shared" si="626"/>
        <v>0</v>
      </c>
      <c r="H278" s="836">
        <f>ROUND(H280*H281/1000,1)</f>
        <v>0</v>
      </c>
      <c r="I278" s="837">
        <f>ROUND(I280*I281/1000,1)</f>
        <v>0</v>
      </c>
      <c r="J278" s="653">
        <f t="shared" si="627"/>
        <v>0</v>
      </c>
      <c r="K278" s="836">
        <f>ROUND(K280*K281/1000,1)</f>
        <v>0</v>
      </c>
      <c r="L278" s="837">
        <f>ROUND(L280*L281/1000,1)</f>
        <v>0</v>
      </c>
      <c r="M278" s="653">
        <f t="shared" si="628"/>
        <v>0</v>
      </c>
      <c r="N278" s="836">
        <f>ROUND(N280*N281/1000,1)</f>
        <v>0</v>
      </c>
      <c r="O278" s="837">
        <f>ROUND(O280*O281/1000,1)</f>
        <v>0</v>
      </c>
      <c r="P278" s="653">
        <f t="shared" si="629"/>
        <v>0</v>
      </c>
      <c r="Q278" s="836">
        <f>ROUND(Q280*Q281/1000,1)</f>
        <v>0</v>
      </c>
      <c r="R278" s="837">
        <f>ROUND(R280*R281/1000,1)</f>
        <v>0</v>
      </c>
      <c r="S278" s="653">
        <f t="shared" si="630"/>
        <v>0</v>
      </c>
      <c r="T278" s="836">
        <f>ROUND(T280*T281/1000,1)</f>
        <v>0</v>
      </c>
      <c r="U278" s="837">
        <f>ROUND(U280*U281/1000,1)</f>
        <v>0</v>
      </c>
      <c r="V278" s="575" t="s">
        <v>34</v>
      </c>
      <c r="W278" s="576" t="s">
        <v>34</v>
      </c>
      <c r="X278" s="576" t="s">
        <v>34</v>
      </c>
      <c r="Y278" s="577" t="s">
        <v>34</v>
      </c>
      <c r="Z278" s="983">
        <f t="shared" si="631"/>
        <v>0</v>
      </c>
      <c r="AA278" s="836">
        <f t="shared" si="632"/>
        <v>0</v>
      </c>
      <c r="AB278" s="836">
        <f t="shared" si="633"/>
        <v>0</v>
      </c>
      <c r="AC278" s="984">
        <f t="shared" si="634"/>
        <v>0</v>
      </c>
      <c r="AD278" s="985">
        <f t="shared" si="635"/>
        <v>0</v>
      </c>
      <c r="AE278" s="986">
        <f t="shared" si="636"/>
        <v>0</v>
      </c>
      <c r="AF278" s="986">
        <f t="shared" si="637"/>
        <v>0</v>
      </c>
      <c r="AG278" s="987">
        <f t="shared" si="638"/>
        <v>0</v>
      </c>
    </row>
    <row r="279" spans="1:33" s="147" customFormat="1" ht="13.2" outlineLevel="1">
      <c r="A279" s="135"/>
      <c r="B279" s="123"/>
      <c r="C279" s="219"/>
      <c r="D279" s="220"/>
      <c r="E279" s="126" t="s">
        <v>236</v>
      </c>
      <c r="F279" s="124" t="s">
        <v>35</v>
      </c>
      <c r="G279" s="838">
        <f t="shared" si="626"/>
        <v>0</v>
      </c>
      <c r="H279" s="839"/>
      <c r="I279" s="840"/>
      <c r="J279" s="838">
        <f t="shared" si="627"/>
        <v>0</v>
      </c>
      <c r="K279" s="839"/>
      <c r="L279" s="840"/>
      <c r="M279" s="838">
        <f t="shared" si="628"/>
        <v>0</v>
      </c>
      <c r="N279" s="839"/>
      <c r="O279" s="840"/>
      <c r="P279" s="838">
        <f t="shared" si="629"/>
        <v>0</v>
      </c>
      <c r="Q279" s="839"/>
      <c r="R279" s="840"/>
      <c r="S279" s="838">
        <f t="shared" si="630"/>
        <v>0</v>
      </c>
      <c r="T279" s="839"/>
      <c r="U279" s="840"/>
      <c r="V279" s="569" t="s">
        <v>34</v>
      </c>
      <c r="W279" s="570" t="s">
        <v>34</v>
      </c>
      <c r="X279" s="570" t="s">
        <v>34</v>
      </c>
      <c r="Y279" s="571" t="s">
        <v>34</v>
      </c>
      <c r="Z279" s="1004" t="s">
        <v>34</v>
      </c>
      <c r="AA279" s="1005" t="s">
        <v>34</v>
      </c>
      <c r="AB279" s="1005" t="s">
        <v>34</v>
      </c>
      <c r="AC279" s="1006" t="s">
        <v>34</v>
      </c>
      <c r="AD279" s="1004" t="s">
        <v>34</v>
      </c>
      <c r="AE279" s="1005" t="s">
        <v>34</v>
      </c>
      <c r="AF279" s="1005" t="s">
        <v>34</v>
      </c>
      <c r="AG279" s="1006" t="s">
        <v>34</v>
      </c>
    </row>
    <row r="280" spans="1:33" s="147" customFormat="1" ht="13.2" outlineLevel="1">
      <c r="A280" s="135"/>
      <c r="B280" s="123"/>
      <c r="C280" s="219"/>
      <c r="D280" s="220"/>
      <c r="E280" s="126" t="s">
        <v>237</v>
      </c>
      <c r="F280" s="124" t="s">
        <v>172</v>
      </c>
      <c r="G280" s="838">
        <f t="shared" si="626"/>
        <v>0</v>
      </c>
      <c r="H280" s="839"/>
      <c r="I280" s="840"/>
      <c r="J280" s="838">
        <f t="shared" si="627"/>
        <v>0</v>
      </c>
      <c r="K280" s="839"/>
      <c r="L280" s="840"/>
      <c r="M280" s="838">
        <f t="shared" si="628"/>
        <v>0</v>
      </c>
      <c r="N280" s="839"/>
      <c r="O280" s="840"/>
      <c r="P280" s="838">
        <f t="shared" si="629"/>
        <v>0</v>
      </c>
      <c r="Q280" s="839"/>
      <c r="R280" s="840"/>
      <c r="S280" s="838">
        <f t="shared" si="630"/>
        <v>0</v>
      </c>
      <c r="T280" s="839"/>
      <c r="U280" s="840"/>
      <c r="V280" s="584" t="s">
        <v>34</v>
      </c>
      <c r="W280" s="585" t="s">
        <v>34</v>
      </c>
      <c r="X280" s="585" t="s">
        <v>34</v>
      </c>
      <c r="Y280" s="586" t="s">
        <v>34</v>
      </c>
      <c r="Z280" s="1021" t="s">
        <v>34</v>
      </c>
      <c r="AA280" s="1022" t="s">
        <v>34</v>
      </c>
      <c r="AB280" s="1022" t="s">
        <v>34</v>
      </c>
      <c r="AC280" s="1023" t="s">
        <v>34</v>
      </c>
      <c r="AD280" s="1021" t="s">
        <v>34</v>
      </c>
      <c r="AE280" s="1022" t="s">
        <v>34</v>
      </c>
      <c r="AF280" s="1022" t="s">
        <v>34</v>
      </c>
      <c r="AG280" s="1023" t="s">
        <v>34</v>
      </c>
    </row>
    <row r="281" spans="1:33" s="147" customFormat="1" ht="24" outlineLevel="1">
      <c r="A281" s="135"/>
      <c r="B281" s="123"/>
      <c r="C281" s="219"/>
      <c r="D281" s="220"/>
      <c r="E281" s="126" t="s">
        <v>238</v>
      </c>
      <c r="F281" s="124" t="s">
        <v>62</v>
      </c>
      <c r="G281" s="857">
        <f>IF(I281+H281&gt;0,AVERAGE(H281:I281),0)</f>
        <v>0</v>
      </c>
      <c r="H281" s="858"/>
      <c r="I281" s="859"/>
      <c r="J281" s="857">
        <f>IF(L281+K281&gt;0,AVERAGE(K281:L281),0)</f>
        <v>0</v>
      </c>
      <c r="K281" s="858"/>
      <c r="L281" s="859"/>
      <c r="M281" s="857">
        <f>IF(O281+N281&gt;0,AVERAGE(N281:O281),0)</f>
        <v>0</v>
      </c>
      <c r="N281" s="858"/>
      <c r="O281" s="859"/>
      <c r="P281" s="857">
        <f>IF(R281+Q281&gt;0,AVERAGE(Q281:R281),0)</f>
        <v>0</v>
      </c>
      <c r="Q281" s="858"/>
      <c r="R281" s="859"/>
      <c r="S281" s="857">
        <f>IF(U281+T281&gt;0,AVERAGE(T281:U281),0)</f>
        <v>0</v>
      </c>
      <c r="T281" s="858"/>
      <c r="U281" s="859"/>
      <c r="V281" s="569" t="s">
        <v>34</v>
      </c>
      <c r="W281" s="570" t="s">
        <v>34</v>
      </c>
      <c r="X281" s="570" t="s">
        <v>34</v>
      </c>
      <c r="Y281" s="571" t="s">
        <v>34</v>
      </c>
      <c r="Z281" s="1004" t="s">
        <v>34</v>
      </c>
      <c r="AA281" s="1005" t="s">
        <v>34</v>
      </c>
      <c r="AB281" s="1005" t="s">
        <v>34</v>
      </c>
      <c r="AC281" s="1006" t="s">
        <v>34</v>
      </c>
      <c r="AD281" s="1004" t="s">
        <v>34</v>
      </c>
      <c r="AE281" s="1005" t="s">
        <v>34</v>
      </c>
      <c r="AF281" s="1005" t="s">
        <v>34</v>
      </c>
      <c r="AG281" s="1006" t="s">
        <v>34</v>
      </c>
    </row>
    <row r="282" spans="1:33" s="147" customFormat="1" outlineLevel="1">
      <c r="A282" s="460"/>
      <c r="B282" s="161" t="s">
        <v>543</v>
      </c>
      <c r="C282" s="212">
        <v>2240</v>
      </c>
      <c r="D282" s="217" t="s">
        <v>233</v>
      </c>
      <c r="E282" s="187" t="s">
        <v>239</v>
      </c>
      <c r="F282" s="119" t="s">
        <v>43</v>
      </c>
      <c r="G282" s="653">
        <f>H282+I282</f>
        <v>0</v>
      </c>
      <c r="H282" s="836">
        <f t="shared" ref="H282:I282" si="639">ROUND(H284*H285/1000,1)</f>
        <v>0</v>
      </c>
      <c r="I282" s="837">
        <f t="shared" si="639"/>
        <v>0</v>
      </c>
      <c r="J282" s="653">
        <f>K282+L282</f>
        <v>0</v>
      </c>
      <c r="K282" s="836">
        <f t="shared" ref="K282:L282" si="640">ROUND(K284*K285/1000,1)</f>
        <v>0</v>
      </c>
      <c r="L282" s="837">
        <f t="shared" si="640"/>
        <v>0</v>
      </c>
      <c r="M282" s="653">
        <f>N282+O282</f>
        <v>0</v>
      </c>
      <c r="N282" s="836">
        <f t="shared" ref="N282:O282" si="641">ROUND(N284*N285/1000,1)</f>
        <v>0</v>
      </c>
      <c r="O282" s="837">
        <f t="shared" si="641"/>
        <v>0</v>
      </c>
      <c r="P282" s="653">
        <f>Q282+R282</f>
        <v>0</v>
      </c>
      <c r="Q282" s="836">
        <f t="shared" ref="Q282:R282" si="642">ROUND(Q284*Q285/1000,1)</f>
        <v>0</v>
      </c>
      <c r="R282" s="837">
        <f t="shared" si="642"/>
        <v>0</v>
      </c>
      <c r="S282" s="653">
        <f>T282+U282</f>
        <v>0</v>
      </c>
      <c r="T282" s="836">
        <f t="shared" ref="T282:U282" si="643">ROUND(T284*T285/1000,1)</f>
        <v>0</v>
      </c>
      <c r="U282" s="837">
        <f t="shared" si="643"/>
        <v>0</v>
      </c>
      <c r="V282" s="587" t="s">
        <v>34</v>
      </c>
      <c r="W282" s="588" t="s">
        <v>34</v>
      </c>
      <c r="X282" s="588" t="s">
        <v>34</v>
      </c>
      <c r="Y282" s="589" t="s">
        <v>34</v>
      </c>
      <c r="Z282" s="988">
        <f t="shared" ref="Z282" si="644">G282-J282</f>
        <v>0</v>
      </c>
      <c r="AA282" s="855">
        <f t="shared" ref="AA282" si="645">G282-M282</f>
        <v>0</v>
      </c>
      <c r="AB282" s="855">
        <f t="shared" ref="AB282" si="646">G282-P282</f>
        <v>0</v>
      </c>
      <c r="AC282" s="1024">
        <f t="shared" ref="AC282" si="647">G282-S282</f>
        <v>0</v>
      </c>
      <c r="AD282" s="1025">
        <f t="shared" ref="AD282" si="648">IF(G282&gt;0,ROUND((J282/G282),3),0)</f>
        <v>0</v>
      </c>
      <c r="AE282" s="1026">
        <f t="shared" ref="AE282" si="649">IF(G282&gt;0,ROUND((M282/G282),3),0)</f>
        <v>0</v>
      </c>
      <c r="AF282" s="1026">
        <f t="shared" ref="AF282" si="650">IF(G282&gt;0,ROUND((P282/G282),3),0)</f>
        <v>0</v>
      </c>
      <c r="AG282" s="1027">
        <f t="shared" ref="AG282" si="651">IF(G282&gt;0,ROUND((S282/G282),3),0)</f>
        <v>0</v>
      </c>
    </row>
    <row r="283" spans="1:33" s="147" customFormat="1" ht="13.2" outlineLevel="1">
      <c r="A283" s="135"/>
      <c r="B283" s="123"/>
      <c r="C283" s="219"/>
      <c r="D283" s="220"/>
      <c r="E283" s="126" t="s">
        <v>236</v>
      </c>
      <c r="F283" s="124" t="s">
        <v>35</v>
      </c>
      <c r="G283" s="838">
        <f>H283+I283</f>
        <v>0</v>
      </c>
      <c r="H283" s="839"/>
      <c r="I283" s="840"/>
      <c r="J283" s="838">
        <f>K283+L283</f>
        <v>0</v>
      </c>
      <c r="K283" s="839"/>
      <c r="L283" s="840"/>
      <c r="M283" s="838">
        <f>N283+O283</f>
        <v>0</v>
      </c>
      <c r="N283" s="839"/>
      <c r="O283" s="840"/>
      <c r="P283" s="838">
        <f>Q283+R283</f>
        <v>0</v>
      </c>
      <c r="Q283" s="839"/>
      <c r="R283" s="840"/>
      <c r="S283" s="838">
        <f>T283+U283</f>
        <v>0</v>
      </c>
      <c r="T283" s="839"/>
      <c r="U283" s="840"/>
      <c r="V283" s="569" t="s">
        <v>34</v>
      </c>
      <c r="W283" s="570" t="s">
        <v>34</v>
      </c>
      <c r="X283" s="570" t="s">
        <v>34</v>
      </c>
      <c r="Y283" s="571" t="s">
        <v>34</v>
      </c>
      <c r="Z283" s="1004" t="s">
        <v>34</v>
      </c>
      <c r="AA283" s="1005" t="s">
        <v>34</v>
      </c>
      <c r="AB283" s="1005" t="s">
        <v>34</v>
      </c>
      <c r="AC283" s="1006" t="s">
        <v>34</v>
      </c>
      <c r="AD283" s="1004" t="s">
        <v>34</v>
      </c>
      <c r="AE283" s="1005" t="s">
        <v>34</v>
      </c>
      <c r="AF283" s="1005" t="s">
        <v>34</v>
      </c>
      <c r="AG283" s="1006" t="s">
        <v>34</v>
      </c>
    </row>
    <row r="284" spans="1:33" s="147" customFormat="1" ht="13.2" outlineLevel="1">
      <c r="A284" s="135"/>
      <c r="B284" s="123"/>
      <c r="C284" s="219"/>
      <c r="D284" s="220"/>
      <c r="E284" s="126" t="s">
        <v>237</v>
      </c>
      <c r="F284" s="124" t="s">
        <v>172</v>
      </c>
      <c r="G284" s="838">
        <f>H284+I284</f>
        <v>0</v>
      </c>
      <c r="H284" s="839"/>
      <c r="I284" s="840"/>
      <c r="J284" s="838">
        <f>K284+L284</f>
        <v>0</v>
      </c>
      <c r="K284" s="839"/>
      <c r="L284" s="840"/>
      <c r="M284" s="838">
        <f>N284+O284</f>
        <v>0</v>
      </c>
      <c r="N284" s="839"/>
      <c r="O284" s="840"/>
      <c r="P284" s="838">
        <f>Q284+R284</f>
        <v>0</v>
      </c>
      <c r="Q284" s="839"/>
      <c r="R284" s="840"/>
      <c r="S284" s="838">
        <f>T284+U284</f>
        <v>0</v>
      </c>
      <c r="T284" s="839"/>
      <c r="U284" s="840"/>
      <c r="V284" s="584" t="s">
        <v>34</v>
      </c>
      <c r="W284" s="585" t="s">
        <v>34</v>
      </c>
      <c r="X284" s="585" t="s">
        <v>34</v>
      </c>
      <c r="Y284" s="586" t="s">
        <v>34</v>
      </c>
      <c r="Z284" s="1021" t="s">
        <v>34</v>
      </c>
      <c r="AA284" s="1022" t="s">
        <v>34</v>
      </c>
      <c r="AB284" s="1022" t="s">
        <v>34</v>
      </c>
      <c r="AC284" s="1023" t="s">
        <v>34</v>
      </c>
      <c r="AD284" s="1021" t="s">
        <v>34</v>
      </c>
      <c r="AE284" s="1022" t="s">
        <v>34</v>
      </c>
      <c r="AF284" s="1022" t="s">
        <v>34</v>
      </c>
      <c r="AG284" s="1023" t="s">
        <v>34</v>
      </c>
    </row>
    <row r="285" spans="1:33" s="147" customFormat="1" ht="24" outlineLevel="1">
      <c r="A285" s="135"/>
      <c r="B285" s="123"/>
      <c r="C285" s="219"/>
      <c r="D285" s="220"/>
      <c r="E285" s="126" t="s">
        <v>238</v>
      </c>
      <c r="F285" s="124" t="s">
        <v>62</v>
      </c>
      <c r="G285" s="857">
        <f>IF(I285+H285&gt;0,AVERAGE(H285:I285),0)</f>
        <v>0</v>
      </c>
      <c r="H285" s="858"/>
      <c r="I285" s="859"/>
      <c r="J285" s="857">
        <f>IF(L285+K285&gt;0,AVERAGE(K285:L285),0)</f>
        <v>0</v>
      </c>
      <c r="K285" s="858"/>
      <c r="L285" s="859"/>
      <c r="M285" s="857">
        <f>IF(O285+N285&gt;0,AVERAGE(N285:O285),0)</f>
        <v>0</v>
      </c>
      <c r="N285" s="858"/>
      <c r="O285" s="859"/>
      <c r="P285" s="857">
        <f>IF(R285+Q285&gt;0,AVERAGE(Q285:R285),0)</f>
        <v>0</v>
      </c>
      <c r="Q285" s="858"/>
      <c r="R285" s="859"/>
      <c r="S285" s="857">
        <f>IF(U285+T285&gt;0,AVERAGE(T285:U285),0)</f>
        <v>0</v>
      </c>
      <c r="T285" s="858"/>
      <c r="U285" s="859"/>
      <c r="V285" s="569" t="s">
        <v>34</v>
      </c>
      <c r="W285" s="570" t="s">
        <v>34</v>
      </c>
      <c r="X285" s="570" t="s">
        <v>34</v>
      </c>
      <c r="Y285" s="571" t="s">
        <v>34</v>
      </c>
      <c r="Z285" s="1004" t="s">
        <v>34</v>
      </c>
      <c r="AA285" s="1005" t="s">
        <v>34</v>
      </c>
      <c r="AB285" s="1005" t="s">
        <v>34</v>
      </c>
      <c r="AC285" s="1006" t="s">
        <v>34</v>
      </c>
      <c r="AD285" s="1004" t="s">
        <v>34</v>
      </c>
      <c r="AE285" s="1005" t="s">
        <v>34</v>
      </c>
      <c r="AF285" s="1005" t="s">
        <v>34</v>
      </c>
      <c r="AG285" s="1006" t="s">
        <v>34</v>
      </c>
    </row>
    <row r="286" spans="1:33" s="147" customFormat="1" outlineLevel="1">
      <c r="A286" s="460"/>
      <c r="B286" s="161" t="s">
        <v>544</v>
      </c>
      <c r="C286" s="212">
        <v>2240</v>
      </c>
      <c r="D286" s="217" t="s">
        <v>233</v>
      </c>
      <c r="E286" s="187" t="s">
        <v>240</v>
      </c>
      <c r="F286" s="119" t="s">
        <v>43</v>
      </c>
      <c r="G286" s="653">
        <f>H286+I286</f>
        <v>16.8</v>
      </c>
      <c r="H286" s="836">
        <f>ROUND((H288*H289+H290)/1000,1)</f>
        <v>0</v>
      </c>
      <c r="I286" s="836">
        <f>ROUND((I288*I289+I290)/1000,1)</f>
        <v>16.8</v>
      </c>
      <c r="J286" s="653">
        <f t="shared" ref="J286" si="652">K286+L286</f>
        <v>0</v>
      </c>
      <c r="K286" s="836">
        <f t="shared" ref="K286:L286" si="653">ROUND((K288*K289+K290)/1000,1)</f>
        <v>0</v>
      </c>
      <c r="L286" s="836">
        <f t="shared" si="653"/>
        <v>0</v>
      </c>
      <c r="M286" s="653">
        <f t="shared" ref="M286" si="654">N286+O286</f>
        <v>0</v>
      </c>
      <c r="N286" s="836">
        <f t="shared" ref="N286:O286" si="655">ROUND((N288*N289+N290)/1000,1)</f>
        <v>0</v>
      </c>
      <c r="O286" s="836">
        <f t="shared" si="655"/>
        <v>0</v>
      </c>
      <c r="P286" s="653">
        <f t="shared" ref="P286" si="656">Q286+R286</f>
        <v>0</v>
      </c>
      <c r="Q286" s="836">
        <f t="shared" ref="Q286:R286" si="657">ROUND((Q288*Q289+Q290)/1000,1)</f>
        <v>0</v>
      </c>
      <c r="R286" s="836">
        <f t="shared" si="657"/>
        <v>0</v>
      </c>
      <c r="S286" s="653">
        <f t="shared" ref="S286" si="658">T286+U286</f>
        <v>0</v>
      </c>
      <c r="T286" s="836">
        <f t="shared" ref="T286:U286" si="659">ROUND((T288*T289+T290)/1000,1)</f>
        <v>0</v>
      </c>
      <c r="U286" s="836">
        <f t="shared" si="659"/>
        <v>0</v>
      </c>
      <c r="V286" s="587" t="s">
        <v>34</v>
      </c>
      <c r="W286" s="588" t="s">
        <v>34</v>
      </c>
      <c r="X286" s="588" t="s">
        <v>34</v>
      </c>
      <c r="Y286" s="589" t="s">
        <v>34</v>
      </c>
      <c r="Z286" s="988">
        <f t="shared" ref="Z286" si="660">G286-J286</f>
        <v>16.8</v>
      </c>
      <c r="AA286" s="855">
        <f t="shared" ref="AA286" si="661">G286-M286</f>
        <v>16.8</v>
      </c>
      <c r="AB286" s="855">
        <f t="shared" ref="AB286" si="662">G286-P286</f>
        <v>16.8</v>
      </c>
      <c r="AC286" s="1024">
        <f t="shared" ref="AC286" si="663">G286-S286</f>
        <v>16.8</v>
      </c>
      <c r="AD286" s="1025">
        <f t="shared" ref="AD286" si="664">IF(G286&gt;0,ROUND((J286/G286),3),0)</f>
        <v>0</v>
      </c>
      <c r="AE286" s="1026">
        <f t="shared" ref="AE286" si="665">IF(G286&gt;0,ROUND((M286/G286),3),0)</f>
        <v>0</v>
      </c>
      <c r="AF286" s="1026">
        <f t="shared" ref="AF286" si="666">IF(G286&gt;0,ROUND((P286/G286),3),0)</f>
        <v>0</v>
      </c>
      <c r="AG286" s="1027">
        <f t="shared" ref="AG286" si="667">IF(G286&gt;0,ROUND((S286/G286),3),0)</f>
        <v>0</v>
      </c>
    </row>
    <row r="287" spans="1:33" s="147" customFormat="1" ht="13.2" outlineLevel="1">
      <c r="A287" s="135"/>
      <c r="B287" s="693"/>
      <c r="C287" s="258"/>
      <c r="D287" s="259"/>
      <c r="E287" s="126" t="s">
        <v>236</v>
      </c>
      <c r="F287" s="124" t="s">
        <v>35</v>
      </c>
      <c r="G287" s="838">
        <f>H287+I287</f>
        <v>15</v>
      </c>
      <c r="H287" s="839"/>
      <c r="I287" s="840">
        <v>15</v>
      </c>
      <c r="J287" s="838">
        <f>K287+L287</f>
        <v>0</v>
      </c>
      <c r="K287" s="839"/>
      <c r="L287" s="840"/>
      <c r="M287" s="838">
        <f>N287+O287</f>
        <v>0</v>
      </c>
      <c r="N287" s="839"/>
      <c r="O287" s="840"/>
      <c r="P287" s="838">
        <f>Q287+R287</f>
        <v>0</v>
      </c>
      <c r="Q287" s="839"/>
      <c r="R287" s="840"/>
      <c r="S287" s="838">
        <f>T287+U287</f>
        <v>0</v>
      </c>
      <c r="T287" s="839"/>
      <c r="U287" s="840"/>
      <c r="V287" s="569" t="s">
        <v>34</v>
      </c>
      <c r="W287" s="570" t="s">
        <v>34</v>
      </c>
      <c r="X287" s="570" t="s">
        <v>34</v>
      </c>
      <c r="Y287" s="571" t="s">
        <v>34</v>
      </c>
      <c r="Z287" s="1004" t="s">
        <v>34</v>
      </c>
      <c r="AA287" s="1005" t="s">
        <v>34</v>
      </c>
      <c r="AB287" s="1005" t="s">
        <v>34</v>
      </c>
      <c r="AC287" s="1006" t="s">
        <v>34</v>
      </c>
      <c r="AD287" s="1004" t="s">
        <v>34</v>
      </c>
      <c r="AE287" s="1005" t="s">
        <v>34</v>
      </c>
      <c r="AF287" s="1005" t="s">
        <v>34</v>
      </c>
      <c r="AG287" s="1006" t="s">
        <v>34</v>
      </c>
    </row>
    <row r="288" spans="1:33" s="147" customFormat="1" ht="13.2" outlineLevel="1">
      <c r="A288" s="135"/>
      <c r="B288" s="693"/>
      <c r="C288" s="258"/>
      <c r="D288" s="259"/>
      <c r="E288" s="126" t="s">
        <v>237</v>
      </c>
      <c r="F288" s="124" t="s">
        <v>172</v>
      </c>
      <c r="G288" s="838">
        <f>H288+I288</f>
        <v>70</v>
      </c>
      <c r="H288" s="839"/>
      <c r="I288" s="840">
        <v>70</v>
      </c>
      <c r="J288" s="838">
        <f>K288+L288</f>
        <v>0</v>
      </c>
      <c r="K288" s="839"/>
      <c r="L288" s="840"/>
      <c r="M288" s="838">
        <f>N288+O288</f>
        <v>0</v>
      </c>
      <c r="N288" s="839"/>
      <c r="O288" s="840"/>
      <c r="P288" s="838">
        <f>Q288+R288</f>
        <v>0</v>
      </c>
      <c r="Q288" s="839"/>
      <c r="R288" s="840"/>
      <c r="S288" s="838">
        <f>T288+U288</f>
        <v>0</v>
      </c>
      <c r="T288" s="839"/>
      <c r="U288" s="840"/>
      <c r="V288" s="584" t="s">
        <v>34</v>
      </c>
      <c r="W288" s="585" t="s">
        <v>34</v>
      </c>
      <c r="X288" s="585" t="s">
        <v>34</v>
      </c>
      <c r="Y288" s="586" t="s">
        <v>34</v>
      </c>
      <c r="Z288" s="1021" t="s">
        <v>34</v>
      </c>
      <c r="AA288" s="1022" t="s">
        <v>34</v>
      </c>
      <c r="AB288" s="1022" t="s">
        <v>34</v>
      </c>
      <c r="AC288" s="1023" t="s">
        <v>34</v>
      </c>
      <c r="AD288" s="1021" t="s">
        <v>34</v>
      </c>
      <c r="AE288" s="1022" t="s">
        <v>34</v>
      </c>
      <c r="AF288" s="1022" t="s">
        <v>34</v>
      </c>
      <c r="AG288" s="1023" t="s">
        <v>34</v>
      </c>
    </row>
    <row r="289" spans="1:33" s="147" customFormat="1" ht="24" outlineLevel="1">
      <c r="A289" s="135"/>
      <c r="B289" s="222"/>
      <c r="C289" s="201"/>
      <c r="D289" s="202"/>
      <c r="E289" s="126" t="s">
        <v>238</v>
      </c>
      <c r="F289" s="124" t="s">
        <v>62</v>
      </c>
      <c r="G289" s="857">
        <f>IF(I289+H289&gt;0,AVERAGE(H289:I289),0)</f>
        <v>240</v>
      </c>
      <c r="H289" s="858"/>
      <c r="I289" s="859">
        <v>240</v>
      </c>
      <c r="J289" s="857">
        <f>IF(L289+K289&gt;0,AVERAGE(K289:L289),0)</f>
        <v>0</v>
      </c>
      <c r="K289" s="858"/>
      <c r="L289" s="859"/>
      <c r="M289" s="857">
        <f>IF(O289+N289&gt;0,AVERAGE(N289:O289),0)</f>
        <v>0</v>
      </c>
      <c r="N289" s="858"/>
      <c r="O289" s="859"/>
      <c r="P289" s="857">
        <f>IF(R289+Q289&gt;0,AVERAGE(Q289:R289),0)</f>
        <v>0</v>
      </c>
      <c r="Q289" s="858"/>
      <c r="R289" s="859"/>
      <c r="S289" s="857">
        <f>IF(U289+T289&gt;0,AVERAGE(T289:U289),0)</f>
        <v>0</v>
      </c>
      <c r="T289" s="858"/>
      <c r="U289" s="859"/>
      <c r="V289" s="569" t="s">
        <v>34</v>
      </c>
      <c r="W289" s="570" t="s">
        <v>34</v>
      </c>
      <c r="X289" s="570" t="s">
        <v>34</v>
      </c>
      <c r="Y289" s="571" t="s">
        <v>34</v>
      </c>
      <c r="Z289" s="1004" t="s">
        <v>34</v>
      </c>
      <c r="AA289" s="1005" t="s">
        <v>34</v>
      </c>
      <c r="AB289" s="1005" t="s">
        <v>34</v>
      </c>
      <c r="AC289" s="1006" t="s">
        <v>34</v>
      </c>
      <c r="AD289" s="1004" t="s">
        <v>34</v>
      </c>
      <c r="AE289" s="1005" t="s">
        <v>34</v>
      </c>
      <c r="AF289" s="1005" t="s">
        <v>34</v>
      </c>
      <c r="AG289" s="1006" t="s">
        <v>34</v>
      </c>
    </row>
    <row r="290" spans="1:33" s="147" customFormat="1" ht="13.2" outlineLevel="1">
      <c r="A290" s="135"/>
      <c r="B290" s="928"/>
      <c r="C290" s="212"/>
      <c r="D290" s="217"/>
      <c r="E290" s="1178" t="s">
        <v>653</v>
      </c>
      <c r="F290" s="233" t="s">
        <v>62</v>
      </c>
      <c r="G290" s="1179">
        <f>IF(I290+H290&gt;0,AVERAGE(H290:I290),0)</f>
        <v>0</v>
      </c>
      <c r="H290" s="1180"/>
      <c r="I290" s="1181"/>
      <c r="J290" s="1179">
        <f>IF(L290+K290&gt;0,AVERAGE(K290:L290),0)</f>
        <v>0</v>
      </c>
      <c r="K290" s="1182"/>
      <c r="L290" s="1183"/>
      <c r="M290" s="1179">
        <f>IF(O290+N290&gt;0,AVERAGE(N290:O290),0)</f>
        <v>0</v>
      </c>
      <c r="N290" s="1182"/>
      <c r="O290" s="1183"/>
      <c r="P290" s="1179">
        <f>IF(R290+Q290&gt;0,AVERAGE(Q290:R290),0)</f>
        <v>0</v>
      </c>
      <c r="Q290" s="1182"/>
      <c r="R290" s="1183"/>
      <c r="S290" s="1179">
        <f>IF(U290+T290&gt;0,AVERAGE(T290:U290),0)</f>
        <v>0</v>
      </c>
      <c r="T290" s="1182"/>
      <c r="U290" s="1183"/>
      <c r="V290" s="569" t="s">
        <v>34</v>
      </c>
      <c r="W290" s="570" t="s">
        <v>34</v>
      </c>
      <c r="X290" s="570" t="s">
        <v>34</v>
      </c>
      <c r="Y290" s="571" t="s">
        <v>34</v>
      </c>
      <c r="Z290" s="1004" t="s">
        <v>34</v>
      </c>
      <c r="AA290" s="1005" t="s">
        <v>34</v>
      </c>
      <c r="AB290" s="1005" t="s">
        <v>34</v>
      </c>
      <c r="AC290" s="1006" t="s">
        <v>34</v>
      </c>
      <c r="AD290" s="1004" t="s">
        <v>34</v>
      </c>
      <c r="AE290" s="1005" t="s">
        <v>34</v>
      </c>
      <c r="AF290" s="1005" t="s">
        <v>34</v>
      </c>
      <c r="AG290" s="1006" t="s">
        <v>34</v>
      </c>
    </row>
    <row r="291" spans="1:33" s="147" customFormat="1" ht="26.4" outlineLevel="1">
      <c r="A291" s="460"/>
      <c r="B291" s="132" t="s">
        <v>545</v>
      </c>
      <c r="C291" s="212">
        <v>2240</v>
      </c>
      <c r="D291" s="217" t="s">
        <v>233</v>
      </c>
      <c r="E291" s="187" t="s">
        <v>241</v>
      </c>
      <c r="F291" s="119" t="s">
        <v>43</v>
      </c>
      <c r="G291" s="653">
        <f>H291+I291</f>
        <v>0</v>
      </c>
      <c r="H291" s="836">
        <f>ROUND((H293+H295*H294+H296*H297)/1000,1)</f>
        <v>0</v>
      </c>
      <c r="I291" s="837">
        <f>ROUND((I293+I295*I294+I296*I297)/1000,1)</f>
        <v>0</v>
      </c>
      <c r="J291" s="653">
        <f>K291+L291</f>
        <v>0</v>
      </c>
      <c r="K291" s="836">
        <f>ROUND((K293+K295*K294+K296*K297)/1000,1)</f>
        <v>0</v>
      </c>
      <c r="L291" s="837">
        <f>ROUND((L293+L295*L294+L296*L297)/1000,1)</f>
        <v>0</v>
      </c>
      <c r="M291" s="653">
        <f>N291+O291</f>
        <v>0</v>
      </c>
      <c r="N291" s="836">
        <f>ROUND((N293+N295*N294+N296*N297)/1000,1)</f>
        <v>0</v>
      </c>
      <c r="O291" s="837">
        <f>ROUND((O293+O295*O294+O296*O297)/1000,1)</f>
        <v>0</v>
      </c>
      <c r="P291" s="653">
        <f>Q291+R291</f>
        <v>0</v>
      </c>
      <c r="Q291" s="836">
        <f>ROUND((Q293+Q295*Q294+Q296*Q297)/1000,1)</f>
        <v>0</v>
      </c>
      <c r="R291" s="837">
        <f>ROUND((R293+R295*R294+R296*R297)/1000,1)</f>
        <v>0</v>
      </c>
      <c r="S291" s="653">
        <f>T291+U291</f>
        <v>0</v>
      </c>
      <c r="T291" s="836">
        <f>ROUND((T293+T295*T294+T296*T297)/1000,1)</f>
        <v>0</v>
      </c>
      <c r="U291" s="837">
        <f>ROUND((U293+U295*U294+U296*U297)/1000,1)</f>
        <v>0</v>
      </c>
      <c r="V291" s="587" t="s">
        <v>34</v>
      </c>
      <c r="W291" s="588" t="s">
        <v>34</v>
      </c>
      <c r="X291" s="588" t="s">
        <v>34</v>
      </c>
      <c r="Y291" s="589" t="s">
        <v>34</v>
      </c>
      <c r="Z291" s="988">
        <f t="shared" ref="Z291" si="668">G291-J291</f>
        <v>0</v>
      </c>
      <c r="AA291" s="855">
        <f t="shared" ref="AA291" si="669">G291-M291</f>
        <v>0</v>
      </c>
      <c r="AB291" s="855">
        <f t="shared" ref="AB291" si="670">G291-P291</f>
        <v>0</v>
      </c>
      <c r="AC291" s="1024">
        <f t="shared" ref="AC291" si="671">G291-S291</f>
        <v>0</v>
      </c>
      <c r="AD291" s="1025">
        <f t="shared" ref="AD291" si="672">IF(G291&gt;0,ROUND((J291/G291),3),0)</f>
        <v>0</v>
      </c>
      <c r="AE291" s="1026">
        <f t="shared" ref="AE291" si="673">IF(G291&gt;0,ROUND((M291/G291),3),0)</f>
        <v>0</v>
      </c>
      <c r="AF291" s="1026">
        <f t="shared" ref="AF291" si="674">IF(G291&gt;0,ROUND((P291/G291),3),0)</f>
        <v>0</v>
      </c>
      <c r="AG291" s="1027">
        <f t="shared" ref="AG291" si="675">IF(G291&gt;0,ROUND((S291/G291),3),0)</f>
        <v>0</v>
      </c>
    </row>
    <row r="292" spans="1:33" s="147" customFormat="1" ht="13.2" outlineLevel="1">
      <c r="A292" s="135"/>
      <c r="B292" s="693"/>
      <c r="C292" s="258"/>
      <c r="D292" s="259"/>
      <c r="E292" s="126" t="s">
        <v>236</v>
      </c>
      <c r="F292" s="124" t="s">
        <v>35</v>
      </c>
      <c r="G292" s="838">
        <f>H292+I292</f>
        <v>0</v>
      </c>
      <c r="H292" s="839"/>
      <c r="I292" s="840"/>
      <c r="J292" s="838">
        <f>K292+L292</f>
        <v>0</v>
      </c>
      <c r="K292" s="839"/>
      <c r="L292" s="840"/>
      <c r="M292" s="838">
        <f>N292+O292</f>
        <v>0</v>
      </c>
      <c r="N292" s="839"/>
      <c r="O292" s="840"/>
      <c r="P292" s="838">
        <f>Q292+R292</f>
        <v>0</v>
      </c>
      <c r="Q292" s="839"/>
      <c r="R292" s="840"/>
      <c r="S292" s="838">
        <f>T292+U292</f>
        <v>0</v>
      </c>
      <c r="T292" s="839"/>
      <c r="U292" s="840"/>
      <c r="V292" s="569" t="s">
        <v>34</v>
      </c>
      <c r="W292" s="570" t="s">
        <v>34</v>
      </c>
      <c r="X292" s="570" t="s">
        <v>34</v>
      </c>
      <c r="Y292" s="571" t="s">
        <v>34</v>
      </c>
      <c r="Z292" s="1004" t="s">
        <v>34</v>
      </c>
      <c r="AA292" s="1005" t="s">
        <v>34</v>
      </c>
      <c r="AB292" s="1005" t="s">
        <v>34</v>
      </c>
      <c r="AC292" s="1006" t="s">
        <v>34</v>
      </c>
      <c r="AD292" s="1004" t="s">
        <v>34</v>
      </c>
      <c r="AE292" s="1005" t="s">
        <v>34</v>
      </c>
      <c r="AF292" s="1005" t="s">
        <v>34</v>
      </c>
      <c r="AG292" s="1006" t="s">
        <v>34</v>
      </c>
    </row>
    <row r="293" spans="1:33" s="147" customFormat="1" ht="13.2" outlineLevel="1">
      <c r="A293" s="135"/>
      <c r="B293" s="693"/>
      <c r="C293" s="258"/>
      <c r="D293" s="259"/>
      <c r="E293" s="126" t="s">
        <v>242</v>
      </c>
      <c r="F293" s="124" t="s">
        <v>62</v>
      </c>
      <c r="G293" s="857">
        <f>IF(I293+H293&gt;0,AVERAGE(H293:I293),0)</f>
        <v>0</v>
      </c>
      <c r="H293" s="858"/>
      <c r="I293" s="859"/>
      <c r="J293" s="857">
        <f>IF(L293+K293&gt;0,AVERAGE(K293:L293),0)</f>
        <v>0</v>
      </c>
      <c r="K293" s="858"/>
      <c r="L293" s="859"/>
      <c r="M293" s="857">
        <f>IF(O293+N293&gt;0,AVERAGE(N293:O293),0)</f>
        <v>0</v>
      </c>
      <c r="N293" s="858"/>
      <c r="O293" s="859"/>
      <c r="P293" s="857">
        <f>IF(R293+Q293&gt;0,AVERAGE(Q293:R293),0)</f>
        <v>0</v>
      </c>
      <c r="Q293" s="858"/>
      <c r="R293" s="859"/>
      <c r="S293" s="857">
        <f>IF(U293+T293&gt;0,AVERAGE(T293:U293),0)</f>
        <v>0</v>
      </c>
      <c r="T293" s="858"/>
      <c r="U293" s="859"/>
      <c r="V293" s="584" t="s">
        <v>34</v>
      </c>
      <c r="W293" s="585" t="s">
        <v>34</v>
      </c>
      <c r="X293" s="585" t="s">
        <v>34</v>
      </c>
      <c r="Y293" s="586" t="s">
        <v>34</v>
      </c>
      <c r="Z293" s="1021" t="s">
        <v>34</v>
      </c>
      <c r="AA293" s="1022" t="s">
        <v>34</v>
      </c>
      <c r="AB293" s="1022" t="s">
        <v>34</v>
      </c>
      <c r="AC293" s="1023" t="s">
        <v>34</v>
      </c>
      <c r="AD293" s="1021" t="s">
        <v>34</v>
      </c>
      <c r="AE293" s="1022" t="s">
        <v>34</v>
      </c>
      <c r="AF293" s="1022" t="s">
        <v>34</v>
      </c>
      <c r="AG293" s="1023" t="s">
        <v>34</v>
      </c>
    </row>
    <row r="294" spans="1:33" s="147" customFormat="1" ht="13.2" outlineLevel="1">
      <c r="A294" s="135"/>
      <c r="B294" s="693"/>
      <c r="C294" s="258"/>
      <c r="D294" s="259"/>
      <c r="E294" s="126" t="s">
        <v>243</v>
      </c>
      <c r="F294" s="124" t="s">
        <v>244</v>
      </c>
      <c r="G294" s="838">
        <f>H294+I294</f>
        <v>0</v>
      </c>
      <c r="H294" s="839"/>
      <c r="I294" s="840"/>
      <c r="J294" s="838">
        <f>K294+L294</f>
        <v>0</v>
      </c>
      <c r="K294" s="839"/>
      <c r="L294" s="840"/>
      <c r="M294" s="838">
        <f>N294+O294</f>
        <v>0</v>
      </c>
      <c r="N294" s="839"/>
      <c r="O294" s="840"/>
      <c r="P294" s="838">
        <f>Q294+R294</f>
        <v>0</v>
      </c>
      <c r="Q294" s="839"/>
      <c r="R294" s="840"/>
      <c r="S294" s="838">
        <f>T294+U294</f>
        <v>0</v>
      </c>
      <c r="T294" s="839"/>
      <c r="U294" s="840"/>
      <c r="V294" s="569" t="s">
        <v>34</v>
      </c>
      <c r="W294" s="570" t="s">
        <v>34</v>
      </c>
      <c r="X294" s="570" t="s">
        <v>34</v>
      </c>
      <c r="Y294" s="571" t="s">
        <v>34</v>
      </c>
      <c r="Z294" s="1004" t="s">
        <v>34</v>
      </c>
      <c r="AA294" s="1005" t="s">
        <v>34</v>
      </c>
      <c r="AB294" s="1005" t="s">
        <v>34</v>
      </c>
      <c r="AC294" s="1006" t="s">
        <v>34</v>
      </c>
      <c r="AD294" s="1004" t="s">
        <v>34</v>
      </c>
      <c r="AE294" s="1005" t="s">
        <v>34</v>
      </c>
      <c r="AF294" s="1005" t="s">
        <v>34</v>
      </c>
      <c r="AG294" s="1006" t="s">
        <v>34</v>
      </c>
    </row>
    <row r="295" spans="1:33" s="147" customFormat="1" ht="13.2" outlineLevel="1">
      <c r="A295" s="135"/>
      <c r="B295" s="693"/>
      <c r="C295" s="258"/>
      <c r="D295" s="259"/>
      <c r="E295" s="126" t="s">
        <v>245</v>
      </c>
      <c r="F295" s="124" t="s">
        <v>62</v>
      </c>
      <c r="G295" s="857">
        <f>IF(I295+H295&gt;0,AVERAGE(H295:I295),0)</f>
        <v>0</v>
      </c>
      <c r="H295" s="858"/>
      <c r="I295" s="859"/>
      <c r="J295" s="857">
        <f>IF(L295+K295&gt;0,AVERAGE(K295:L295),0)</f>
        <v>0</v>
      </c>
      <c r="K295" s="858"/>
      <c r="L295" s="859"/>
      <c r="M295" s="857">
        <f>IF(O295+N295&gt;0,AVERAGE(N295:O295),0)</f>
        <v>0</v>
      </c>
      <c r="N295" s="858"/>
      <c r="O295" s="859"/>
      <c r="P295" s="857">
        <f>IF(R295+Q295&gt;0,AVERAGE(Q295:R295),0)</f>
        <v>0</v>
      </c>
      <c r="Q295" s="858"/>
      <c r="R295" s="859"/>
      <c r="S295" s="857">
        <f>IF(U295+T295&gt;0,AVERAGE(T295:U295),0)</f>
        <v>0</v>
      </c>
      <c r="T295" s="858"/>
      <c r="U295" s="859"/>
      <c r="V295" s="569" t="s">
        <v>34</v>
      </c>
      <c r="W295" s="570" t="s">
        <v>34</v>
      </c>
      <c r="X295" s="570" t="s">
        <v>34</v>
      </c>
      <c r="Y295" s="571" t="s">
        <v>34</v>
      </c>
      <c r="Z295" s="1004" t="s">
        <v>34</v>
      </c>
      <c r="AA295" s="1005" t="s">
        <v>34</v>
      </c>
      <c r="AB295" s="1005" t="s">
        <v>34</v>
      </c>
      <c r="AC295" s="1006" t="s">
        <v>34</v>
      </c>
      <c r="AD295" s="1004" t="s">
        <v>34</v>
      </c>
      <c r="AE295" s="1005" t="s">
        <v>34</v>
      </c>
      <c r="AF295" s="1005" t="s">
        <v>34</v>
      </c>
      <c r="AG295" s="1006" t="s">
        <v>34</v>
      </c>
    </row>
    <row r="296" spans="1:33" s="147" customFormat="1" ht="13.2" outlineLevel="1">
      <c r="A296" s="135"/>
      <c r="B296" s="693"/>
      <c r="C296" s="258"/>
      <c r="D296" s="259"/>
      <c r="E296" s="126" t="s">
        <v>246</v>
      </c>
      <c r="F296" s="124" t="s">
        <v>244</v>
      </c>
      <c r="G296" s="838">
        <f>H296+I296</f>
        <v>0</v>
      </c>
      <c r="H296" s="839"/>
      <c r="I296" s="840"/>
      <c r="J296" s="838">
        <f>K296+L296</f>
        <v>0</v>
      </c>
      <c r="K296" s="839"/>
      <c r="L296" s="840"/>
      <c r="M296" s="838">
        <f>N296+O296</f>
        <v>0</v>
      </c>
      <c r="N296" s="839"/>
      <c r="O296" s="840"/>
      <c r="P296" s="838">
        <f>Q296+R296</f>
        <v>0</v>
      </c>
      <c r="Q296" s="839"/>
      <c r="R296" s="840"/>
      <c r="S296" s="838">
        <f>T296+U296</f>
        <v>0</v>
      </c>
      <c r="T296" s="839"/>
      <c r="U296" s="840"/>
      <c r="V296" s="569" t="s">
        <v>34</v>
      </c>
      <c r="W296" s="570" t="s">
        <v>34</v>
      </c>
      <c r="X296" s="570" t="s">
        <v>34</v>
      </c>
      <c r="Y296" s="571" t="s">
        <v>34</v>
      </c>
      <c r="Z296" s="1004" t="s">
        <v>34</v>
      </c>
      <c r="AA296" s="1005" t="s">
        <v>34</v>
      </c>
      <c r="AB296" s="1005" t="s">
        <v>34</v>
      </c>
      <c r="AC296" s="1006" t="s">
        <v>34</v>
      </c>
      <c r="AD296" s="1004" t="s">
        <v>34</v>
      </c>
      <c r="AE296" s="1005" t="s">
        <v>34</v>
      </c>
      <c r="AF296" s="1005" t="s">
        <v>34</v>
      </c>
      <c r="AG296" s="1006" t="s">
        <v>34</v>
      </c>
    </row>
    <row r="297" spans="1:33" s="147" customFormat="1" ht="13.2" outlineLevel="1">
      <c r="A297" s="135"/>
      <c r="B297" s="222"/>
      <c r="C297" s="201"/>
      <c r="D297" s="202"/>
      <c r="E297" s="126" t="s">
        <v>247</v>
      </c>
      <c r="F297" s="124" t="s">
        <v>62</v>
      </c>
      <c r="G297" s="857">
        <f>IF(I297+H297&gt;0,AVERAGE(H297:I297),0)</f>
        <v>0</v>
      </c>
      <c r="H297" s="858"/>
      <c r="I297" s="859"/>
      <c r="J297" s="857">
        <f>IF(L297+K297&gt;0,AVERAGE(K297:L297),0)</f>
        <v>0</v>
      </c>
      <c r="K297" s="858"/>
      <c r="L297" s="859"/>
      <c r="M297" s="857">
        <f>IF(O297+N297&gt;0,AVERAGE(N297:O297),0)</f>
        <v>0</v>
      </c>
      <c r="N297" s="858"/>
      <c r="O297" s="859"/>
      <c r="P297" s="857">
        <f>IF(R297+Q297&gt;0,AVERAGE(Q297:R297),0)</f>
        <v>0</v>
      </c>
      <c r="Q297" s="858"/>
      <c r="R297" s="859"/>
      <c r="S297" s="857">
        <f>IF(U297+T297&gt;0,AVERAGE(T297:U297),0)</f>
        <v>0</v>
      </c>
      <c r="T297" s="858"/>
      <c r="U297" s="859"/>
      <c r="V297" s="569" t="s">
        <v>34</v>
      </c>
      <c r="W297" s="570" t="s">
        <v>34</v>
      </c>
      <c r="X297" s="570" t="s">
        <v>34</v>
      </c>
      <c r="Y297" s="571" t="s">
        <v>34</v>
      </c>
      <c r="Z297" s="1004" t="s">
        <v>34</v>
      </c>
      <c r="AA297" s="1005" t="s">
        <v>34</v>
      </c>
      <c r="AB297" s="1005" t="s">
        <v>34</v>
      </c>
      <c r="AC297" s="1006" t="s">
        <v>34</v>
      </c>
      <c r="AD297" s="1004" t="s">
        <v>34</v>
      </c>
      <c r="AE297" s="1005" t="s">
        <v>34</v>
      </c>
      <c r="AF297" s="1005" t="s">
        <v>34</v>
      </c>
      <c r="AG297" s="1006" t="s">
        <v>34</v>
      </c>
    </row>
    <row r="298" spans="1:33" s="147" customFormat="1" outlineLevel="1">
      <c r="A298" s="460"/>
      <c r="B298" s="132" t="s">
        <v>546</v>
      </c>
      <c r="C298" s="212">
        <v>2240</v>
      </c>
      <c r="D298" s="217" t="s">
        <v>233</v>
      </c>
      <c r="E298" s="187" t="s">
        <v>248</v>
      </c>
      <c r="F298" s="119" t="s">
        <v>43</v>
      </c>
      <c r="G298" s="653">
        <f>H298+I298</f>
        <v>0</v>
      </c>
      <c r="H298" s="836">
        <f>ROUND((H299*H300+H301*H302+H303*H304)/1000,1)</f>
        <v>0</v>
      </c>
      <c r="I298" s="837">
        <f>ROUND((I299*I300+I301*I302+I303*I304)/1000,1)</f>
        <v>0</v>
      </c>
      <c r="J298" s="653">
        <f>K298+L298</f>
        <v>0</v>
      </c>
      <c r="K298" s="836">
        <f>ROUND((K299*K300+K301*K302+K303*K304)/1000,1)</f>
        <v>0</v>
      </c>
      <c r="L298" s="837">
        <f>ROUND((L299*L300+L301*L302+L303*L304)/1000,1)</f>
        <v>0</v>
      </c>
      <c r="M298" s="653">
        <f>N298+O298</f>
        <v>0</v>
      </c>
      <c r="N298" s="836">
        <f>ROUND((N299*N300+N301*N302+N303*N304)/1000,1)</f>
        <v>0</v>
      </c>
      <c r="O298" s="837">
        <f>ROUND((O299*O300+O301*O302+O303*O304)/1000,1)</f>
        <v>0</v>
      </c>
      <c r="P298" s="653">
        <f>Q298+R298</f>
        <v>0</v>
      </c>
      <c r="Q298" s="836">
        <f>ROUND((Q299*Q300+Q301*Q302+Q303*Q304)/1000,1)</f>
        <v>0</v>
      </c>
      <c r="R298" s="837">
        <f>ROUND((R299*R300+R301*R302+R303*R304)/1000,1)</f>
        <v>0</v>
      </c>
      <c r="S298" s="653">
        <f>T298+U298</f>
        <v>0</v>
      </c>
      <c r="T298" s="836">
        <f>ROUND((T299*T300+T301*T302+T303*T304)/1000,1)</f>
        <v>0</v>
      </c>
      <c r="U298" s="837">
        <f>ROUND((U299*U300+U301*U302+U303*U304)/1000,1)</f>
        <v>0</v>
      </c>
      <c r="V298" s="587" t="s">
        <v>34</v>
      </c>
      <c r="W298" s="588" t="s">
        <v>34</v>
      </c>
      <c r="X298" s="588" t="s">
        <v>34</v>
      </c>
      <c r="Y298" s="589" t="s">
        <v>34</v>
      </c>
      <c r="Z298" s="988">
        <f t="shared" ref="Z298" si="676">G298-J298</f>
        <v>0</v>
      </c>
      <c r="AA298" s="855">
        <f t="shared" ref="AA298" si="677">G298-M298</f>
        <v>0</v>
      </c>
      <c r="AB298" s="855">
        <f t="shared" ref="AB298" si="678">G298-P298</f>
        <v>0</v>
      </c>
      <c r="AC298" s="1024">
        <f t="shared" ref="AC298" si="679">G298-S298</f>
        <v>0</v>
      </c>
      <c r="AD298" s="1025">
        <f t="shared" ref="AD298" si="680">IF(G298&gt;0,ROUND((J298/G298),3),0)</f>
        <v>0</v>
      </c>
      <c r="AE298" s="1026">
        <f t="shared" ref="AE298" si="681">IF(G298&gt;0,ROUND((M298/G298),3),0)</f>
        <v>0</v>
      </c>
      <c r="AF298" s="1026">
        <f t="shared" ref="AF298" si="682">IF(G298&gt;0,ROUND((P298/G298),3),0)</f>
        <v>0</v>
      </c>
      <c r="AG298" s="1027">
        <f t="shared" ref="AG298" si="683">IF(G298&gt;0,ROUND((S298/G298),3),0)</f>
        <v>0</v>
      </c>
    </row>
    <row r="299" spans="1:33" s="147" customFormat="1" ht="13.2" outlineLevel="1">
      <c r="A299" s="135"/>
      <c r="B299" s="693"/>
      <c r="C299" s="258"/>
      <c r="D299" s="259"/>
      <c r="E299" s="126" t="s">
        <v>249</v>
      </c>
      <c r="F299" s="124" t="s">
        <v>35</v>
      </c>
      <c r="G299" s="838">
        <f>H299+I299</f>
        <v>0</v>
      </c>
      <c r="H299" s="839"/>
      <c r="I299" s="840"/>
      <c r="J299" s="838">
        <f>K299+L299</f>
        <v>0</v>
      </c>
      <c r="K299" s="839"/>
      <c r="L299" s="840"/>
      <c r="M299" s="838">
        <f>N299+O299</f>
        <v>0</v>
      </c>
      <c r="N299" s="839"/>
      <c r="O299" s="840"/>
      <c r="P299" s="838">
        <f>Q299+R299</f>
        <v>0</v>
      </c>
      <c r="Q299" s="839"/>
      <c r="R299" s="840"/>
      <c r="S299" s="838">
        <f>T299+U299</f>
        <v>0</v>
      </c>
      <c r="T299" s="839"/>
      <c r="U299" s="840"/>
      <c r="V299" s="569" t="s">
        <v>34</v>
      </c>
      <c r="W299" s="570" t="s">
        <v>34</v>
      </c>
      <c r="X299" s="570" t="s">
        <v>34</v>
      </c>
      <c r="Y299" s="571" t="s">
        <v>34</v>
      </c>
      <c r="Z299" s="1004" t="s">
        <v>34</v>
      </c>
      <c r="AA299" s="1005" t="s">
        <v>34</v>
      </c>
      <c r="AB299" s="1005" t="s">
        <v>34</v>
      </c>
      <c r="AC299" s="1006" t="s">
        <v>34</v>
      </c>
      <c r="AD299" s="1004" t="s">
        <v>34</v>
      </c>
      <c r="AE299" s="1005" t="s">
        <v>34</v>
      </c>
      <c r="AF299" s="1005" t="s">
        <v>34</v>
      </c>
      <c r="AG299" s="1006" t="s">
        <v>34</v>
      </c>
    </row>
    <row r="300" spans="1:33" s="147" customFormat="1" ht="13.2" outlineLevel="1">
      <c r="A300" s="135"/>
      <c r="B300" s="693"/>
      <c r="C300" s="258"/>
      <c r="D300" s="259"/>
      <c r="E300" s="126" t="s">
        <v>250</v>
      </c>
      <c r="F300" s="124" t="s">
        <v>62</v>
      </c>
      <c r="G300" s="857">
        <f>IF(I300+H300&gt;0,AVERAGE(H300:I300),0)</f>
        <v>0</v>
      </c>
      <c r="H300" s="858"/>
      <c r="I300" s="859"/>
      <c r="J300" s="857">
        <f>IF(L300+K300&gt;0,AVERAGE(K300:L300),0)</f>
        <v>0</v>
      </c>
      <c r="K300" s="858"/>
      <c r="L300" s="859"/>
      <c r="M300" s="857">
        <f>IF(O300+N300&gt;0,AVERAGE(N300:O300),0)</f>
        <v>0</v>
      </c>
      <c r="N300" s="858"/>
      <c r="O300" s="859"/>
      <c r="P300" s="857">
        <f>IF(R300+Q300&gt;0,AVERAGE(Q300:R300),0)</f>
        <v>0</v>
      </c>
      <c r="Q300" s="858"/>
      <c r="R300" s="859"/>
      <c r="S300" s="857">
        <f>IF(U300+T300&gt;0,AVERAGE(T300:U300),0)</f>
        <v>0</v>
      </c>
      <c r="T300" s="858"/>
      <c r="U300" s="859"/>
      <c r="V300" s="584" t="s">
        <v>34</v>
      </c>
      <c r="W300" s="585" t="s">
        <v>34</v>
      </c>
      <c r="X300" s="585" t="s">
        <v>34</v>
      </c>
      <c r="Y300" s="586" t="s">
        <v>34</v>
      </c>
      <c r="Z300" s="1021" t="s">
        <v>34</v>
      </c>
      <c r="AA300" s="1022" t="s">
        <v>34</v>
      </c>
      <c r="AB300" s="1022" t="s">
        <v>34</v>
      </c>
      <c r="AC300" s="1023" t="s">
        <v>34</v>
      </c>
      <c r="AD300" s="1021" t="s">
        <v>34</v>
      </c>
      <c r="AE300" s="1022" t="s">
        <v>34</v>
      </c>
      <c r="AF300" s="1022" t="s">
        <v>34</v>
      </c>
      <c r="AG300" s="1023" t="s">
        <v>34</v>
      </c>
    </row>
    <row r="301" spans="1:33" s="147" customFormat="1" ht="13.2" outlineLevel="1">
      <c r="A301" s="135"/>
      <c r="B301" s="693"/>
      <c r="C301" s="258"/>
      <c r="D301" s="259"/>
      <c r="E301" s="126" t="s">
        <v>251</v>
      </c>
      <c r="F301" s="124" t="s">
        <v>35</v>
      </c>
      <c r="G301" s="838">
        <f>H301+I301</f>
        <v>0</v>
      </c>
      <c r="H301" s="839"/>
      <c r="I301" s="840"/>
      <c r="J301" s="838">
        <f>K301+L301</f>
        <v>0</v>
      </c>
      <c r="K301" s="839"/>
      <c r="L301" s="840"/>
      <c r="M301" s="838">
        <f>N301+O301</f>
        <v>0</v>
      </c>
      <c r="N301" s="839"/>
      <c r="O301" s="840"/>
      <c r="P301" s="838">
        <f>Q301+R301</f>
        <v>0</v>
      </c>
      <c r="Q301" s="839"/>
      <c r="R301" s="840"/>
      <c r="S301" s="838">
        <f>T301+U301</f>
        <v>0</v>
      </c>
      <c r="T301" s="839"/>
      <c r="U301" s="840"/>
      <c r="V301" s="569" t="s">
        <v>34</v>
      </c>
      <c r="W301" s="570" t="s">
        <v>34</v>
      </c>
      <c r="X301" s="570" t="s">
        <v>34</v>
      </c>
      <c r="Y301" s="571" t="s">
        <v>34</v>
      </c>
      <c r="Z301" s="1004" t="s">
        <v>34</v>
      </c>
      <c r="AA301" s="1005" t="s">
        <v>34</v>
      </c>
      <c r="AB301" s="1005" t="s">
        <v>34</v>
      </c>
      <c r="AC301" s="1006" t="s">
        <v>34</v>
      </c>
      <c r="AD301" s="1004" t="s">
        <v>34</v>
      </c>
      <c r="AE301" s="1005" t="s">
        <v>34</v>
      </c>
      <c r="AF301" s="1005" t="s">
        <v>34</v>
      </c>
      <c r="AG301" s="1006" t="s">
        <v>34</v>
      </c>
    </row>
    <row r="302" spans="1:33" s="147" customFormat="1" ht="13.2" outlineLevel="1">
      <c r="A302" s="135"/>
      <c r="B302" s="693"/>
      <c r="C302" s="258"/>
      <c r="D302" s="259"/>
      <c r="E302" s="126" t="s">
        <v>252</v>
      </c>
      <c r="F302" s="124" t="s">
        <v>62</v>
      </c>
      <c r="G302" s="857">
        <f>IF(I302+H302&gt;0,AVERAGE(H302:I302),0)</f>
        <v>0</v>
      </c>
      <c r="H302" s="858"/>
      <c r="I302" s="859"/>
      <c r="J302" s="857">
        <f>IF(L302+K302&gt;0,AVERAGE(K302:L302),0)</f>
        <v>0</v>
      </c>
      <c r="K302" s="858"/>
      <c r="L302" s="859"/>
      <c r="M302" s="857">
        <f>IF(O302+N302&gt;0,AVERAGE(N302:O302),0)</f>
        <v>0</v>
      </c>
      <c r="N302" s="858"/>
      <c r="O302" s="859"/>
      <c r="P302" s="857">
        <f>IF(R302+Q302&gt;0,AVERAGE(Q302:R302),0)</f>
        <v>0</v>
      </c>
      <c r="Q302" s="858"/>
      <c r="R302" s="859"/>
      <c r="S302" s="857">
        <f>IF(U302+T302&gt;0,AVERAGE(T302:U302),0)</f>
        <v>0</v>
      </c>
      <c r="T302" s="858"/>
      <c r="U302" s="859"/>
      <c r="V302" s="569" t="s">
        <v>34</v>
      </c>
      <c r="W302" s="570" t="s">
        <v>34</v>
      </c>
      <c r="X302" s="570" t="s">
        <v>34</v>
      </c>
      <c r="Y302" s="571" t="s">
        <v>34</v>
      </c>
      <c r="Z302" s="1004" t="s">
        <v>34</v>
      </c>
      <c r="AA302" s="1005" t="s">
        <v>34</v>
      </c>
      <c r="AB302" s="1005" t="s">
        <v>34</v>
      </c>
      <c r="AC302" s="1006" t="s">
        <v>34</v>
      </c>
      <c r="AD302" s="1004" t="s">
        <v>34</v>
      </c>
      <c r="AE302" s="1005" t="s">
        <v>34</v>
      </c>
      <c r="AF302" s="1005" t="s">
        <v>34</v>
      </c>
      <c r="AG302" s="1006" t="s">
        <v>34</v>
      </c>
    </row>
    <row r="303" spans="1:33" s="147" customFormat="1" ht="13.2" outlineLevel="1">
      <c r="A303" s="135"/>
      <c r="B303" s="693"/>
      <c r="C303" s="258"/>
      <c r="D303" s="259"/>
      <c r="E303" s="126" t="s">
        <v>253</v>
      </c>
      <c r="F303" s="124" t="s">
        <v>35</v>
      </c>
      <c r="G303" s="838">
        <f>H303+I303</f>
        <v>0</v>
      </c>
      <c r="H303" s="839"/>
      <c r="I303" s="840"/>
      <c r="J303" s="838">
        <f>K303+L303</f>
        <v>0</v>
      </c>
      <c r="K303" s="839"/>
      <c r="L303" s="840"/>
      <c r="M303" s="838">
        <f>N303+O303</f>
        <v>0</v>
      </c>
      <c r="N303" s="839"/>
      <c r="O303" s="840"/>
      <c r="P303" s="838">
        <f>Q303+R303</f>
        <v>0</v>
      </c>
      <c r="Q303" s="839"/>
      <c r="R303" s="840"/>
      <c r="S303" s="838">
        <f>T303+U303</f>
        <v>0</v>
      </c>
      <c r="T303" s="839"/>
      <c r="U303" s="840"/>
      <c r="V303" s="569" t="s">
        <v>34</v>
      </c>
      <c r="W303" s="570" t="s">
        <v>34</v>
      </c>
      <c r="X303" s="570" t="s">
        <v>34</v>
      </c>
      <c r="Y303" s="571" t="s">
        <v>34</v>
      </c>
      <c r="Z303" s="1004" t="s">
        <v>34</v>
      </c>
      <c r="AA303" s="1005" t="s">
        <v>34</v>
      </c>
      <c r="AB303" s="1005" t="s">
        <v>34</v>
      </c>
      <c r="AC303" s="1006" t="s">
        <v>34</v>
      </c>
      <c r="AD303" s="1004" t="s">
        <v>34</v>
      </c>
      <c r="AE303" s="1005" t="s">
        <v>34</v>
      </c>
      <c r="AF303" s="1005" t="s">
        <v>34</v>
      </c>
      <c r="AG303" s="1006" t="s">
        <v>34</v>
      </c>
    </row>
    <row r="304" spans="1:33" s="147" customFormat="1" ht="13.2" outlineLevel="1">
      <c r="A304" s="135"/>
      <c r="B304" s="222"/>
      <c r="C304" s="201"/>
      <c r="D304" s="202"/>
      <c r="E304" s="126" t="s">
        <v>254</v>
      </c>
      <c r="F304" s="124" t="s">
        <v>62</v>
      </c>
      <c r="G304" s="857">
        <f>IF(I304+H304&gt;0,AVERAGE(H304:I304),0)</f>
        <v>0</v>
      </c>
      <c r="H304" s="858"/>
      <c r="I304" s="859"/>
      <c r="J304" s="857">
        <f>IF(L304+K304&gt;0,AVERAGE(K304:L304),0)</f>
        <v>0</v>
      </c>
      <c r="K304" s="858"/>
      <c r="L304" s="859"/>
      <c r="M304" s="857">
        <f>IF(O304+N304&gt;0,AVERAGE(N304:O304),0)</f>
        <v>0</v>
      </c>
      <c r="N304" s="858"/>
      <c r="O304" s="859"/>
      <c r="P304" s="857">
        <f>IF(R304+Q304&gt;0,AVERAGE(Q304:R304),0)</f>
        <v>0</v>
      </c>
      <c r="Q304" s="858"/>
      <c r="R304" s="859"/>
      <c r="S304" s="857">
        <f>IF(U304+T304&gt;0,AVERAGE(T304:U304),0)</f>
        <v>0</v>
      </c>
      <c r="T304" s="858"/>
      <c r="U304" s="859"/>
      <c r="V304" s="584" t="s">
        <v>34</v>
      </c>
      <c r="W304" s="585" t="s">
        <v>34</v>
      </c>
      <c r="X304" s="585" t="s">
        <v>34</v>
      </c>
      <c r="Y304" s="586" t="s">
        <v>34</v>
      </c>
      <c r="Z304" s="1021" t="s">
        <v>34</v>
      </c>
      <c r="AA304" s="1022" t="s">
        <v>34</v>
      </c>
      <c r="AB304" s="1022" t="s">
        <v>34</v>
      </c>
      <c r="AC304" s="1023" t="s">
        <v>34</v>
      </c>
      <c r="AD304" s="1021" t="s">
        <v>34</v>
      </c>
      <c r="AE304" s="1022" t="s">
        <v>34</v>
      </c>
      <c r="AF304" s="1022" t="s">
        <v>34</v>
      </c>
      <c r="AG304" s="1023" t="s">
        <v>34</v>
      </c>
    </row>
    <row r="305" spans="1:33" s="147" customFormat="1" ht="51.6" outlineLevel="1">
      <c r="A305" s="135"/>
      <c r="B305" s="132" t="s">
        <v>547</v>
      </c>
      <c r="C305" s="212">
        <v>2240</v>
      </c>
      <c r="D305" s="217" t="s">
        <v>233</v>
      </c>
      <c r="E305" s="187" t="s">
        <v>652</v>
      </c>
      <c r="F305" s="119" t="s">
        <v>43</v>
      </c>
      <c r="G305" s="653">
        <f>H305+I305</f>
        <v>0</v>
      </c>
      <c r="H305" s="855">
        <f>ROUND(H306*H307*50%/1000,1)</f>
        <v>0</v>
      </c>
      <c r="I305" s="837">
        <f>ROUND(I306*I307*50%/1000,1)</f>
        <v>0</v>
      </c>
      <c r="J305" s="653">
        <f>K305+L305</f>
        <v>0</v>
      </c>
      <c r="K305" s="855">
        <f>ROUND(K306*K307*50%/1000,1)</f>
        <v>0</v>
      </c>
      <c r="L305" s="837">
        <f>ROUND(L306*L307*50%/1000,1)</f>
        <v>0</v>
      </c>
      <c r="M305" s="653">
        <f>N305+O305</f>
        <v>0</v>
      </c>
      <c r="N305" s="855">
        <f>ROUND(N306*N307*50%/1000,1)</f>
        <v>0</v>
      </c>
      <c r="O305" s="837">
        <f>ROUND(O306*O307*50%/1000,1)</f>
        <v>0</v>
      </c>
      <c r="P305" s="653">
        <f>Q305+R305</f>
        <v>0</v>
      </c>
      <c r="Q305" s="855">
        <f>ROUND(Q306*Q307*50%/1000,1)</f>
        <v>0</v>
      </c>
      <c r="R305" s="837">
        <f>ROUND(R306*R307*50%/1000,1)</f>
        <v>0</v>
      </c>
      <c r="S305" s="653">
        <f>T305+U305</f>
        <v>0</v>
      </c>
      <c r="T305" s="855">
        <f>ROUND(T306*T307*50%/1000,1)</f>
        <v>0</v>
      </c>
      <c r="U305" s="837">
        <f>ROUND(U306*U307*50%/1000,1)</f>
        <v>0</v>
      </c>
      <c r="V305" s="590" t="s">
        <v>34</v>
      </c>
      <c r="W305" s="591" t="s">
        <v>34</v>
      </c>
      <c r="X305" s="591" t="s">
        <v>34</v>
      </c>
      <c r="Y305" s="592" t="s">
        <v>34</v>
      </c>
      <c r="Z305" s="988">
        <f t="shared" ref="Z305" si="684">G305-J305</f>
        <v>0</v>
      </c>
      <c r="AA305" s="855">
        <f t="shared" ref="AA305" si="685">G305-M305</f>
        <v>0</v>
      </c>
      <c r="AB305" s="855">
        <f t="shared" ref="AB305" si="686">G305-P305</f>
        <v>0</v>
      </c>
      <c r="AC305" s="1024">
        <f t="shared" ref="AC305" si="687">G305-S305</f>
        <v>0</v>
      </c>
      <c r="AD305" s="1025">
        <f t="shared" ref="AD305" si="688">IF(G305&gt;0,ROUND((J305/G305),3),0)</f>
        <v>0</v>
      </c>
      <c r="AE305" s="1026">
        <f t="shared" ref="AE305" si="689">IF(G305&gt;0,ROUND((M305/G305),3),0)</f>
        <v>0</v>
      </c>
      <c r="AF305" s="1026">
        <f t="shared" ref="AF305" si="690">IF(G305&gt;0,ROUND((P305/G305),3),0)</f>
        <v>0</v>
      </c>
      <c r="AG305" s="1027">
        <f t="shared" ref="AG305" si="691">IF(G305&gt;0,ROUND((S305/G305),3),0)</f>
        <v>0</v>
      </c>
    </row>
    <row r="306" spans="1:33" s="147" customFormat="1" ht="13.2" outlineLevel="1">
      <c r="A306" s="135"/>
      <c r="B306" s="222"/>
      <c r="C306" s="201"/>
      <c r="D306" s="202"/>
      <c r="E306" s="126" t="s">
        <v>236</v>
      </c>
      <c r="F306" s="124" t="s">
        <v>35</v>
      </c>
      <c r="G306" s="838">
        <f>H306+I306</f>
        <v>0</v>
      </c>
      <c r="H306" s="839"/>
      <c r="I306" s="840"/>
      <c r="J306" s="838">
        <f>K306+L306</f>
        <v>0</v>
      </c>
      <c r="K306" s="839"/>
      <c r="L306" s="840"/>
      <c r="M306" s="838">
        <f>N306+O306</f>
        <v>0</v>
      </c>
      <c r="N306" s="839"/>
      <c r="O306" s="840"/>
      <c r="P306" s="838">
        <f>Q306+R306</f>
        <v>0</v>
      </c>
      <c r="Q306" s="839"/>
      <c r="R306" s="840"/>
      <c r="S306" s="838">
        <f>T306+U306</f>
        <v>0</v>
      </c>
      <c r="T306" s="839"/>
      <c r="U306" s="840"/>
      <c r="V306" s="569" t="s">
        <v>34</v>
      </c>
      <c r="W306" s="570" t="s">
        <v>34</v>
      </c>
      <c r="X306" s="570" t="s">
        <v>34</v>
      </c>
      <c r="Y306" s="571" t="s">
        <v>34</v>
      </c>
      <c r="Z306" s="1004" t="s">
        <v>34</v>
      </c>
      <c r="AA306" s="1005" t="s">
        <v>34</v>
      </c>
      <c r="AB306" s="1005" t="s">
        <v>34</v>
      </c>
      <c r="AC306" s="1006" t="s">
        <v>34</v>
      </c>
      <c r="AD306" s="1004" t="s">
        <v>34</v>
      </c>
      <c r="AE306" s="1005" t="s">
        <v>34</v>
      </c>
      <c r="AF306" s="1005" t="s">
        <v>34</v>
      </c>
      <c r="AG306" s="1006" t="s">
        <v>34</v>
      </c>
    </row>
    <row r="307" spans="1:33" s="93" customFormat="1" ht="12.6" outlineLevel="1" thickBot="1">
      <c r="A307" s="1213"/>
      <c r="B307" s="226"/>
      <c r="C307" s="227"/>
      <c r="D307" s="228"/>
      <c r="E307" s="260" t="s">
        <v>177</v>
      </c>
      <c r="F307" s="790" t="s">
        <v>62</v>
      </c>
      <c r="G307" s="882">
        <f>IF(I307+H307&gt;0,AVERAGE(H307:I307),0)</f>
        <v>0</v>
      </c>
      <c r="H307" s="883"/>
      <c r="I307" s="884"/>
      <c r="J307" s="882">
        <f>IF(L307+K307&gt;0,AVERAGE(K307:L307),0)</f>
        <v>0</v>
      </c>
      <c r="K307" s="883"/>
      <c r="L307" s="884"/>
      <c r="M307" s="882">
        <f>IF(O307+N307&gt;0,AVERAGE(N307:O307),0)</f>
        <v>0</v>
      </c>
      <c r="N307" s="883"/>
      <c r="O307" s="884"/>
      <c r="P307" s="882">
        <f>IF(R307+Q307&gt;0,AVERAGE(Q307:R307),0)</f>
        <v>0</v>
      </c>
      <c r="Q307" s="883"/>
      <c r="R307" s="884"/>
      <c r="S307" s="882">
        <f>IF(U307+T307&gt;0,AVERAGE(T307:U307),0)</f>
        <v>0</v>
      </c>
      <c r="T307" s="883"/>
      <c r="U307" s="884"/>
      <c r="V307" s="572" t="s">
        <v>34</v>
      </c>
      <c r="W307" s="573" t="s">
        <v>34</v>
      </c>
      <c r="X307" s="573" t="s">
        <v>34</v>
      </c>
      <c r="Y307" s="574" t="s">
        <v>34</v>
      </c>
      <c r="Z307" s="1007" t="s">
        <v>34</v>
      </c>
      <c r="AA307" s="1008" t="s">
        <v>34</v>
      </c>
      <c r="AB307" s="1008" t="s">
        <v>34</v>
      </c>
      <c r="AC307" s="1009" t="s">
        <v>34</v>
      </c>
      <c r="AD307" s="1007" t="s">
        <v>34</v>
      </c>
      <c r="AE307" s="1008" t="s">
        <v>34</v>
      </c>
      <c r="AF307" s="1008" t="s">
        <v>34</v>
      </c>
      <c r="AG307" s="1009" t="s">
        <v>34</v>
      </c>
    </row>
    <row r="308" spans="1:33" s="20" customFormat="1" ht="16.2" outlineLevel="1" thickTop="1">
      <c r="A308" s="131"/>
      <c r="B308" s="241" t="s">
        <v>548</v>
      </c>
      <c r="C308" s="242">
        <v>2240</v>
      </c>
      <c r="D308" s="243" t="s">
        <v>255</v>
      </c>
      <c r="E308" s="145" t="s">
        <v>256</v>
      </c>
      <c r="F308" s="56" t="s">
        <v>43</v>
      </c>
      <c r="G308" s="653">
        <f>H308+I308</f>
        <v>54.4</v>
      </c>
      <c r="H308" s="836">
        <f>ROUND(H309*H310/1000,1)</f>
        <v>0</v>
      </c>
      <c r="I308" s="837">
        <f>ROUND(I309*I310/1000,1)</f>
        <v>54.4</v>
      </c>
      <c r="J308" s="653">
        <f>K308+L308</f>
        <v>7.2</v>
      </c>
      <c r="K308" s="836">
        <f>ROUND(K309*K310/1000,1)</f>
        <v>0</v>
      </c>
      <c r="L308" s="837">
        <f>ROUND(L309*L310/1000,1)</f>
        <v>7.2</v>
      </c>
      <c r="M308" s="653">
        <f>N308+O308</f>
        <v>19.5</v>
      </c>
      <c r="N308" s="836">
        <f>ROUND(N309*N310/1000,1)</f>
        <v>0</v>
      </c>
      <c r="O308" s="837">
        <f>ROUND(O309*O310/1000,1)</f>
        <v>19.5</v>
      </c>
      <c r="P308" s="653">
        <f>Q308+R308</f>
        <v>0</v>
      </c>
      <c r="Q308" s="836">
        <f>ROUND(Q309*Q310/1000,1)</f>
        <v>0</v>
      </c>
      <c r="R308" s="837">
        <f>ROUND(R309*R310/1000,1)</f>
        <v>0</v>
      </c>
      <c r="S308" s="653">
        <f>T308+U308</f>
        <v>0</v>
      </c>
      <c r="T308" s="836">
        <f>ROUND(T309*T310/1000,1)</f>
        <v>0</v>
      </c>
      <c r="U308" s="837">
        <f>ROUND(U309*U310/1000,1)</f>
        <v>0</v>
      </c>
      <c r="V308" s="599" t="s">
        <v>34</v>
      </c>
      <c r="W308" s="600" t="s">
        <v>34</v>
      </c>
      <c r="X308" s="600" t="s">
        <v>34</v>
      </c>
      <c r="Y308" s="601" t="s">
        <v>34</v>
      </c>
      <c r="Z308" s="1045">
        <f t="shared" ref="Z308" si="692">G308-J308</f>
        <v>47.199999999999996</v>
      </c>
      <c r="AA308" s="1046">
        <f t="shared" ref="AA308" si="693">G308-M308</f>
        <v>34.9</v>
      </c>
      <c r="AB308" s="1046">
        <f t="shared" ref="AB308" si="694">G308-P308</f>
        <v>54.4</v>
      </c>
      <c r="AC308" s="1047">
        <f t="shared" ref="AC308" si="695">G308-S308</f>
        <v>54.4</v>
      </c>
      <c r="AD308" s="1048">
        <f t="shared" ref="AD308" si="696">IF(G308&gt;0,ROUND((J308/G308),3),0)</f>
        <v>0.13200000000000001</v>
      </c>
      <c r="AE308" s="1049">
        <f t="shared" ref="AE308" si="697">IF(G308&gt;0,ROUND((M308/G308),3),0)</f>
        <v>0.35799999999999998</v>
      </c>
      <c r="AF308" s="1049">
        <f t="shared" ref="AF308" si="698">IF(G308&gt;0,ROUND((P308/G308),3),0)</f>
        <v>0</v>
      </c>
      <c r="AG308" s="1050">
        <f t="shared" ref="AG308" si="699">IF(G308&gt;0,ROUND((S308/G308),3),0)</f>
        <v>0</v>
      </c>
    </row>
    <row r="309" spans="1:33" s="218" customFormat="1" ht="12" outlineLevel="1">
      <c r="A309" s="1213"/>
      <c r="B309" s="307"/>
      <c r="C309" s="263"/>
      <c r="D309" s="264" t="s">
        <v>255</v>
      </c>
      <c r="E309" s="139" t="s">
        <v>257</v>
      </c>
      <c r="F309" s="265" t="s">
        <v>60</v>
      </c>
      <c r="G309" s="838">
        <f>H309+I309</f>
        <v>64</v>
      </c>
      <c r="H309" s="839"/>
      <c r="I309" s="840">
        <v>64</v>
      </c>
      <c r="J309" s="838">
        <f>K309+L309</f>
        <v>64</v>
      </c>
      <c r="K309" s="839"/>
      <c r="L309" s="840">
        <v>64</v>
      </c>
      <c r="M309" s="838">
        <f>N309+O309</f>
        <v>64</v>
      </c>
      <c r="N309" s="839"/>
      <c r="O309" s="840">
        <v>64</v>
      </c>
      <c r="P309" s="838">
        <f>Q309+R309</f>
        <v>0</v>
      </c>
      <c r="Q309" s="839"/>
      <c r="R309" s="840"/>
      <c r="S309" s="838">
        <f>T309+U309</f>
        <v>0</v>
      </c>
      <c r="T309" s="839"/>
      <c r="U309" s="840"/>
      <c r="V309" s="569" t="s">
        <v>34</v>
      </c>
      <c r="W309" s="570" t="s">
        <v>34</v>
      </c>
      <c r="X309" s="570" t="s">
        <v>34</v>
      </c>
      <c r="Y309" s="571" t="s">
        <v>34</v>
      </c>
      <c r="Z309" s="1004" t="s">
        <v>34</v>
      </c>
      <c r="AA309" s="1005" t="s">
        <v>34</v>
      </c>
      <c r="AB309" s="1005" t="s">
        <v>34</v>
      </c>
      <c r="AC309" s="1006" t="s">
        <v>34</v>
      </c>
      <c r="AD309" s="1004" t="s">
        <v>34</v>
      </c>
      <c r="AE309" s="1005" t="s">
        <v>34</v>
      </c>
      <c r="AF309" s="1005" t="s">
        <v>34</v>
      </c>
      <c r="AG309" s="1006" t="s">
        <v>34</v>
      </c>
    </row>
    <row r="310" spans="1:33" s="218" customFormat="1" ht="12.6" outlineLevel="1" thickBot="1">
      <c r="A310" s="1213"/>
      <c r="B310" s="694"/>
      <c r="C310" s="267"/>
      <c r="D310" s="268" t="s">
        <v>255</v>
      </c>
      <c r="E310" s="130" t="s">
        <v>258</v>
      </c>
      <c r="F310" s="269" t="s">
        <v>62</v>
      </c>
      <c r="G310" s="841">
        <f>IF(I310+H310&gt;0,AVERAGE(H310:I310),0)</f>
        <v>850</v>
      </c>
      <c r="H310" s="842"/>
      <c r="I310" s="843">
        <v>850</v>
      </c>
      <c r="J310" s="841">
        <f>IF(L310+K310&gt;0,AVERAGE(K310:L310),0)</f>
        <v>112.35</v>
      </c>
      <c r="K310" s="842"/>
      <c r="L310" s="843">
        <v>112.35</v>
      </c>
      <c r="M310" s="841">
        <f>IF(O310+N310&gt;0,AVERAGE(N310:O310),0)</f>
        <v>305.45999999999998</v>
      </c>
      <c r="N310" s="842"/>
      <c r="O310" s="843">
        <v>305.45999999999998</v>
      </c>
      <c r="P310" s="841">
        <f>IF(R310+Q310&gt;0,AVERAGE(Q310:R310),0)</f>
        <v>0</v>
      </c>
      <c r="Q310" s="842"/>
      <c r="R310" s="843"/>
      <c r="S310" s="841">
        <f>IF(U310+T310&gt;0,AVERAGE(T310:U310),0)</f>
        <v>0</v>
      </c>
      <c r="T310" s="842"/>
      <c r="U310" s="843"/>
      <c r="V310" s="572" t="s">
        <v>34</v>
      </c>
      <c r="W310" s="573" t="s">
        <v>34</v>
      </c>
      <c r="X310" s="573" t="s">
        <v>34</v>
      </c>
      <c r="Y310" s="574" t="s">
        <v>34</v>
      </c>
      <c r="Z310" s="1007" t="s">
        <v>34</v>
      </c>
      <c r="AA310" s="1008" t="s">
        <v>34</v>
      </c>
      <c r="AB310" s="1008" t="s">
        <v>34</v>
      </c>
      <c r="AC310" s="1009" t="s">
        <v>34</v>
      </c>
      <c r="AD310" s="1007" t="s">
        <v>34</v>
      </c>
      <c r="AE310" s="1008" t="s">
        <v>34</v>
      </c>
      <c r="AF310" s="1008" t="s">
        <v>34</v>
      </c>
      <c r="AG310" s="1009" t="s">
        <v>34</v>
      </c>
    </row>
    <row r="311" spans="1:33" s="147" customFormat="1" ht="27.6" outlineLevel="1" thickTop="1" thickBot="1">
      <c r="A311" s="135"/>
      <c r="B311" s="159" t="s">
        <v>266</v>
      </c>
      <c r="C311" s="203">
        <v>2240</v>
      </c>
      <c r="D311" s="204" t="s">
        <v>259</v>
      </c>
      <c r="E311" s="179" t="s">
        <v>260</v>
      </c>
      <c r="F311" s="152" t="s">
        <v>43</v>
      </c>
      <c r="G311" s="653">
        <f>H311+I311</f>
        <v>7</v>
      </c>
      <c r="H311" s="654"/>
      <c r="I311" s="655">
        <v>7</v>
      </c>
      <c r="J311" s="653">
        <f>K311+L311</f>
        <v>0.08</v>
      </c>
      <c r="K311" s="654"/>
      <c r="L311" s="655">
        <v>0.08</v>
      </c>
      <c r="M311" s="653">
        <f>N311+O311</f>
        <v>0.34599999999999997</v>
      </c>
      <c r="N311" s="654"/>
      <c r="O311" s="655">
        <v>0.34599999999999997</v>
      </c>
      <c r="P311" s="653">
        <f>Q311+R311</f>
        <v>0</v>
      </c>
      <c r="Q311" s="654"/>
      <c r="R311" s="655"/>
      <c r="S311" s="653">
        <f>T311+U311</f>
        <v>0</v>
      </c>
      <c r="T311" s="654"/>
      <c r="U311" s="655"/>
      <c r="V311" s="599" t="s">
        <v>34</v>
      </c>
      <c r="W311" s="600" t="s">
        <v>34</v>
      </c>
      <c r="X311" s="600" t="s">
        <v>34</v>
      </c>
      <c r="Y311" s="601" t="s">
        <v>34</v>
      </c>
      <c r="Z311" s="1045">
        <f t="shared" ref="Z311:Z325" si="700">G311-J311</f>
        <v>6.92</v>
      </c>
      <c r="AA311" s="1046">
        <f t="shared" ref="AA311:AA325" si="701">G311-M311</f>
        <v>6.6539999999999999</v>
      </c>
      <c r="AB311" s="1046">
        <f t="shared" ref="AB311:AB325" si="702">G311-P311</f>
        <v>7</v>
      </c>
      <c r="AC311" s="1047">
        <f t="shared" ref="AC311:AC325" si="703">G311-S311</f>
        <v>7</v>
      </c>
      <c r="AD311" s="1048">
        <f t="shared" ref="AD311:AD325" si="704">IF(G311&gt;0,ROUND((J311/G311),3),0)</f>
        <v>1.0999999999999999E-2</v>
      </c>
      <c r="AE311" s="1049">
        <f t="shared" ref="AE311:AE325" si="705">IF(G311&gt;0,ROUND((M311/G311),3),0)</f>
        <v>4.9000000000000002E-2</v>
      </c>
      <c r="AF311" s="1049">
        <f t="shared" ref="AF311:AF325" si="706">IF(G311&gt;0,ROUND((P311/G311),3),0)</f>
        <v>0</v>
      </c>
      <c r="AG311" s="1050">
        <f t="shared" ref="AG311:AG323" si="707">IF(G311&gt;0,ROUND((S311/G311),3),0)</f>
        <v>0</v>
      </c>
    </row>
    <row r="312" spans="1:33" s="147" customFormat="1" ht="16.8" outlineLevel="1" thickTop="1" thickBot="1">
      <c r="A312" s="131"/>
      <c r="B312" s="214" t="s">
        <v>267</v>
      </c>
      <c r="C312" s="193">
        <v>2240</v>
      </c>
      <c r="D312" s="194" t="s">
        <v>262</v>
      </c>
      <c r="E312" s="215" t="s">
        <v>549</v>
      </c>
      <c r="F312" s="196" t="s">
        <v>43</v>
      </c>
      <c r="G312" s="846">
        <f>H312+I312</f>
        <v>7.5</v>
      </c>
      <c r="H312" s="847"/>
      <c r="I312" s="848">
        <v>7.5</v>
      </c>
      <c r="J312" s="846">
        <f>K312+L312</f>
        <v>0.7</v>
      </c>
      <c r="K312" s="847"/>
      <c r="L312" s="848">
        <v>0.7</v>
      </c>
      <c r="M312" s="846">
        <f>N312+O312</f>
        <v>1.677</v>
      </c>
      <c r="N312" s="847"/>
      <c r="O312" s="848">
        <v>1.677</v>
      </c>
      <c r="P312" s="846">
        <f>Q312+R312</f>
        <v>0</v>
      </c>
      <c r="Q312" s="847"/>
      <c r="R312" s="848"/>
      <c r="S312" s="846">
        <f>T312+U312</f>
        <v>0</v>
      </c>
      <c r="T312" s="847"/>
      <c r="U312" s="848"/>
      <c r="V312" s="599" t="s">
        <v>34</v>
      </c>
      <c r="W312" s="600" t="s">
        <v>34</v>
      </c>
      <c r="X312" s="600" t="s">
        <v>34</v>
      </c>
      <c r="Y312" s="601" t="s">
        <v>34</v>
      </c>
      <c r="Z312" s="1045">
        <f t="shared" si="700"/>
        <v>6.8</v>
      </c>
      <c r="AA312" s="1046">
        <f t="shared" si="701"/>
        <v>5.8230000000000004</v>
      </c>
      <c r="AB312" s="1046">
        <f t="shared" si="702"/>
        <v>7.5</v>
      </c>
      <c r="AC312" s="1047">
        <f t="shared" si="703"/>
        <v>7.5</v>
      </c>
      <c r="AD312" s="1048">
        <f t="shared" si="704"/>
        <v>9.2999999999999999E-2</v>
      </c>
      <c r="AE312" s="1049">
        <f t="shared" si="705"/>
        <v>0.224</v>
      </c>
      <c r="AF312" s="1049">
        <f t="shared" si="706"/>
        <v>0</v>
      </c>
      <c r="AG312" s="1050">
        <f t="shared" si="707"/>
        <v>0</v>
      </c>
    </row>
    <row r="313" spans="1:33" s="147" customFormat="1" ht="16.8" outlineLevel="1" thickTop="1" thickBot="1">
      <c r="A313" s="131"/>
      <c r="B313" s="214" t="s">
        <v>550</v>
      </c>
      <c r="C313" s="193">
        <v>2240</v>
      </c>
      <c r="D313" s="194" t="s">
        <v>262</v>
      </c>
      <c r="E313" s="215" t="s">
        <v>551</v>
      </c>
      <c r="F313" s="196" t="s">
        <v>43</v>
      </c>
      <c r="G313" s="846">
        <f>H313+I313</f>
        <v>22</v>
      </c>
      <c r="H313" s="847"/>
      <c r="I313" s="848">
        <v>22</v>
      </c>
      <c r="J313" s="846">
        <f>K313+L313</f>
        <v>0.3</v>
      </c>
      <c r="K313" s="847"/>
      <c r="L313" s="848">
        <v>0.3</v>
      </c>
      <c r="M313" s="846">
        <f>N313+O313</f>
        <v>5.4</v>
      </c>
      <c r="N313" s="847"/>
      <c r="O313" s="848">
        <v>5.4</v>
      </c>
      <c r="P313" s="846">
        <f>Q313+R313</f>
        <v>0</v>
      </c>
      <c r="Q313" s="847"/>
      <c r="R313" s="848"/>
      <c r="S313" s="846">
        <f>T313+U313</f>
        <v>0</v>
      </c>
      <c r="T313" s="847"/>
      <c r="U313" s="848"/>
      <c r="V313" s="599" t="s">
        <v>34</v>
      </c>
      <c r="W313" s="600" t="s">
        <v>34</v>
      </c>
      <c r="X313" s="600" t="s">
        <v>34</v>
      </c>
      <c r="Y313" s="601" t="s">
        <v>34</v>
      </c>
      <c r="Z313" s="1045">
        <f t="shared" si="700"/>
        <v>21.7</v>
      </c>
      <c r="AA313" s="1046">
        <f t="shared" si="701"/>
        <v>16.600000000000001</v>
      </c>
      <c r="AB313" s="1046">
        <f t="shared" si="702"/>
        <v>22</v>
      </c>
      <c r="AC313" s="1047">
        <f t="shared" si="703"/>
        <v>22</v>
      </c>
      <c r="AD313" s="1048">
        <f t="shared" si="704"/>
        <v>1.4E-2</v>
      </c>
      <c r="AE313" s="1049">
        <f t="shared" si="705"/>
        <v>0.245</v>
      </c>
      <c r="AF313" s="1049">
        <f t="shared" si="706"/>
        <v>0</v>
      </c>
      <c r="AG313" s="1050">
        <f t="shared" si="707"/>
        <v>0</v>
      </c>
    </row>
    <row r="314" spans="1:33" s="147" customFormat="1" ht="16.8" outlineLevel="1" thickTop="1" thickBot="1">
      <c r="A314" s="131"/>
      <c r="B314" s="695" t="s">
        <v>552</v>
      </c>
      <c r="C314" s="203">
        <v>2240</v>
      </c>
      <c r="D314" s="204"/>
      <c r="E314" s="179" t="s">
        <v>793</v>
      </c>
      <c r="F314" s="152" t="s">
        <v>43</v>
      </c>
      <c r="G314" s="849">
        <f>G315+G316+G317+G318+G319+G320+G321</f>
        <v>0</v>
      </c>
      <c r="H314" s="850">
        <f>H315+H316+H317+H318+H319+H320+H321</f>
        <v>0</v>
      </c>
      <c r="I314" s="851">
        <f>I315+I316+I317+I318+I319+I320+I321</f>
        <v>0</v>
      </c>
      <c r="J314" s="849">
        <f t="shared" ref="J314:U314" si="708">J315+J316+J317+J318+J319+J320+J321</f>
        <v>0</v>
      </c>
      <c r="K314" s="850">
        <f t="shared" si="708"/>
        <v>0</v>
      </c>
      <c r="L314" s="851">
        <f t="shared" si="708"/>
        <v>0</v>
      </c>
      <c r="M314" s="849">
        <f t="shared" si="708"/>
        <v>0</v>
      </c>
      <c r="N314" s="850">
        <f t="shared" si="708"/>
        <v>0</v>
      </c>
      <c r="O314" s="851">
        <f t="shared" si="708"/>
        <v>0</v>
      </c>
      <c r="P314" s="849">
        <f t="shared" si="708"/>
        <v>0</v>
      </c>
      <c r="Q314" s="850">
        <f t="shared" si="708"/>
        <v>0</v>
      </c>
      <c r="R314" s="851">
        <f t="shared" si="708"/>
        <v>0</v>
      </c>
      <c r="S314" s="849">
        <f t="shared" si="708"/>
        <v>0</v>
      </c>
      <c r="T314" s="850">
        <f t="shared" si="708"/>
        <v>0</v>
      </c>
      <c r="U314" s="851">
        <f t="shared" si="708"/>
        <v>0</v>
      </c>
      <c r="V314" s="599" t="s">
        <v>34</v>
      </c>
      <c r="W314" s="600" t="s">
        <v>34</v>
      </c>
      <c r="X314" s="600" t="s">
        <v>34</v>
      </c>
      <c r="Y314" s="601" t="s">
        <v>34</v>
      </c>
      <c r="Z314" s="1045">
        <f t="shared" si="700"/>
        <v>0</v>
      </c>
      <c r="AA314" s="1046">
        <f t="shared" si="701"/>
        <v>0</v>
      </c>
      <c r="AB314" s="1046">
        <f t="shared" si="702"/>
        <v>0</v>
      </c>
      <c r="AC314" s="1047">
        <f t="shared" si="703"/>
        <v>0</v>
      </c>
      <c r="AD314" s="1048">
        <f t="shared" si="704"/>
        <v>0</v>
      </c>
      <c r="AE314" s="1049">
        <f t="shared" si="705"/>
        <v>0</v>
      </c>
      <c r="AF314" s="1049">
        <f t="shared" si="706"/>
        <v>0</v>
      </c>
      <c r="AG314" s="1050">
        <f t="shared" si="707"/>
        <v>0</v>
      </c>
    </row>
    <row r="315" spans="1:33" s="147" customFormat="1" ht="16.2" outlineLevel="1" thickTop="1">
      <c r="A315" s="131"/>
      <c r="B315" s="360" t="s">
        <v>553</v>
      </c>
      <c r="C315" s="197">
        <v>2240</v>
      </c>
      <c r="D315" s="198"/>
      <c r="E315" s="199" t="s">
        <v>263</v>
      </c>
      <c r="F315" s="200" t="s">
        <v>43</v>
      </c>
      <c r="G315" s="860">
        <f t="shared" ref="G315:G323" si="709">H315+I315</f>
        <v>0</v>
      </c>
      <c r="H315" s="1052"/>
      <c r="I315" s="1722"/>
      <c r="J315" s="860">
        <f t="shared" ref="J315:J323" si="710">K315+L315</f>
        <v>0</v>
      </c>
      <c r="K315" s="1052"/>
      <c r="L315" s="1722"/>
      <c r="M315" s="860">
        <f t="shared" ref="M315:M323" si="711">N315+O315</f>
        <v>0</v>
      </c>
      <c r="N315" s="1052"/>
      <c r="O315" s="1722"/>
      <c r="P315" s="860">
        <f t="shared" ref="P315:P323" si="712">Q315+R315</f>
        <v>0</v>
      </c>
      <c r="Q315" s="1052"/>
      <c r="R315" s="1722"/>
      <c r="S315" s="860">
        <f t="shared" ref="S315:S323" si="713">T315+U315</f>
        <v>0</v>
      </c>
      <c r="T315" s="1052"/>
      <c r="U315" s="1722"/>
      <c r="V315" s="599" t="s">
        <v>34</v>
      </c>
      <c r="W315" s="600" t="s">
        <v>34</v>
      </c>
      <c r="X315" s="600" t="s">
        <v>34</v>
      </c>
      <c r="Y315" s="601" t="s">
        <v>34</v>
      </c>
      <c r="Z315" s="1051">
        <f t="shared" si="700"/>
        <v>0</v>
      </c>
      <c r="AA315" s="1052">
        <f t="shared" si="701"/>
        <v>0</v>
      </c>
      <c r="AB315" s="1052">
        <f t="shared" si="702"/>
        <v>0</v>
      </c>
      <c r="AC315" s="1053">
        <f t="shared" si="703"/>
        <v>0</v>
      </c>
      <c r="AD315" s="1054">
        <f t="shared" si="704"/>
        <v>0</v>
      </c>
      <c r="AE315" s="1055">
        <f t="shared" si="705"/>
        <v>0</v>
      </c>
      <c r="AF315" s="1055">
        <f t="shared" si="706"/>
        <v>0</v>
      </c>
      <c r="AG315" s="1056">
        <f t="shared" si="707"/>
        <v>0</v>
      </c>
    </row>
    <row r="316" spans="1:33" s="147" customFormat="1" ht="39.6" outlineLevel="1">
      <c r="A316" s="131"/>
      <c r="B316" s="696" t="s">
        <v>554</v>
      </c>
      <c r="C316" s="201">
        <v>2240</v>
      </c>
      <c r="D316" s="202"/>
      <c r="E316" s="164" t="s">
        <v>264</v>
      </c>
      <c r="F316" s="75" t="s">
        <v>43</v>
      </c>
      <c r="G316" s="650">
        <f t="shared" si="709"/>
        <v>0</v>
      </c>
      <c r="H316" s="855"/>
      <c r="I316" s="856"/>
      <c r="J316" s="650">
        <f t="shared" si="710"/>
        <v>0</v>
      </c>
      <c r="K316" s="855"/>
      <c r="L316" s="856"/>
      <c r="M316" s="650">
        <f t="shared" si="711"/>
        <v>0</v>
      </c>
      <c r="N316" s="855"/>
      <c r="O316" s="856"/>
      <c r="P316" s="650">
        <f t="shared" si="712"/>
        <v>0</v>
      </c>
      <c r="Q316" s="855"/>
      <c r="R316" s="856"/>
      <c r="S316" s="650">
        <f t="shared" si="713"/>
        <v>0</v>
      </c>
      <c r="T316" s="855"/>
      <c r="U316" s="856"/>
      <c r="V316" s="590" t="s">
        <v>34</v>
      </c>
      <c r="W316" s="591" t="s">
        <v>34</v>
      </c>
      <c r="X316" s="591" t="s">
        <v>34</v>
      </c>
      <c r="Y316" s="592" t="s">
        <v>34</v>
      </c>
      <c r="Z316" s="988">
        <f t="shared" si="700"/>
        <v>0</v>
      </c>
      <c r="AA316" s="855">
        <f t="shared" si="701"/>
        <v>0</v>
      </c>
      <c r="AB316" s="855">
        <f t="shared" si="702"/>
        <v>0</v>
      </c>
      <c r="AC316" s="1024">
        <f t="shared" si="703"/>
        <v>0</v>
      </c>
      <c r="AD316" s="1025">
        <f t="shared" si="704"/>
        <v>0</v>
      </c>
      <c r="AE316" s="1026">
        <f t="shared" si="705"/>
        <v>0</v>
      </c>
      <c r="AF316" s="1026">
        <f t="shared" si="706"/>
        <v>0</v>
      </c>
      <c r="AG316" s="1027">
        <f t="shared" si="707"/>
        <v>0</v>
      </c>
    </row>
    <row r="317" spans="1:33" s="147" customFormat="1" ht="26.4" outlineLevel="1">
      <c r="A317" s="131"/>
      <c r="B317" s="696" t="s">
        <v>555</v>
      </c>
      <c r="C317" s="201">
        <v>2240</v>
      </c>
      <c r="D317" s="202"/>
      <c r="E317" s="164" t="s">
        <v>265</v>
      </c>
      <c r="F317" s="75" t="s">
        <v>43</v>
      </c>
      <c r="G317" s="650">
        <f t="shared" si="709"/>
        <v>0</v>
      </c>
      <c r="H317" s="855"/>
      <c r="I317" s="856"/>
      <c r="J317" s="650">
        <f t="shared" si="710"/>
        <v>0</v>
      </c>
      <c r="K317" s="855"/>
      <c r="L317" s="856"/>
      <c r="M317" s="650">
        <f t="shared" si="711"/>
        <v>0</v>
      </c>
      <c r="N317" s="855"/>
      <c r="O317" s="856"/>
      <c r="P317" s="650">
        <f t="shared" si="712"/>
        <v>0</v>
      </c>
      <c r="Q317" s="855"/>
      <c r="R317" s="856"/>
      <c r="S317" s="650">
        <f t="shared" si="713"/>
        <v>0</v>
      </c>
      <c r="T317" s="855"/>
      <c r="U317" s="856"/>
      <c r="V317" s="590" t="s">
        <v>34</v>
      </c>
      <c r="W317" s="591" t="s">
        <v>34</v>
      </c>
      <c r="X317" s="591" t="s">
        <v>34</v>
      </c>
      <c r="Y317" s="592" t="s">
        <v>34</v>
      </c>
      <c r="Z317" s="988">
        <f t="shared" si="700"/>
        <v>0</v>
      </c>
      <c r="AA317" s="855">
        <f t="shared" si="701"/>
        <v>0</v>
      </c>
      <c r="AB317" s="855">
        <f t="shared" si="702"/>
        <v>0</v>
      </c>
      <c r="AC317" s="1024">
        <f t="shared" si="703"/>
        <v>0</v>
      </c>
      <c r="AD317" s="1025">
        <f t="shared" si="704"/>
        <v>0</v>
      </c>
      <c r="AE317" s="1026">
        <f t="shared" si="705"/>
        <v>0</v>
      </c>
      <c r="AF317" s="1026">
        <f t="shared" si="706"/>
        <v>0</v>
      </c>
      <c r="AG317" s="1027">
        <f t="shared" si="707"/>
        <v>0</v>
      </c>
    </row>
    <row r="318" spans="1:33" s="147" customFormat="1" ht="26.4" outlineLevel="1">
      <c r="A318" s="131"/>
      <c r="B318" s="696" t="s">
        <v>556</v>
      </c>
      <c r="C318" s="201">
        <v>2240</v>
      </c>
      <c r="D318" s="202"/>
      <c r="E318" s="164" t="s">
        <v>159</v>
      </c>
      <c r="F318" s="75" t="s">
        <v>43</v>
      </c>
      <c r="G318" s="650">
        <f t="shared" si="709"/>
        <v>0</v>
      </c>
      <c r="H318" s="855"/>
      <c r="I318" s="856"/>
      <c r="J318" s="650">
        <f t="shared" si="710"/>
        <v>0</v>
      </c>
      <c r="K318" s="855"/>
      <c r="L318" s="856"/>
      <c r="M318" s="650">
        <f t="shared" si="711"/>
        <v>0</v>
      </c>
      <c r="N318" s="855"/>
      <c r="O318" s="856"/>
      <c r="P318" s="650">
        <f t="shared" si="712"/>
        <v>0</v>
      </c>
      <c r="Q318" s="855"/>
      <c r="R318" s="856"/>
      <c r="S318" s="650">
        <f t="shared" si="713"/>
        <v>0</v>
      </c>
      <c r="T318" s="855"/>
      <c r="U318" s="856"/>
      <c r="V318" s="575" t="s">
        <v>34</v>
      </c>
      <c r="W318" s="576" t="s">
        <v>34</v>
      </c>
      <c r="X318" s="576" t="s">
        <v>34</v>
      </c>
      <c r="Y318" s="577" t="s">
        <v>34</v>
      </c>
      <c r="Z318" s="1028">
        <f t="shared" si="700"/>
        <v>0</v>
      </c>
      <c r="AA318" s="1029">
        <f t="shared" si="701"/>
        <v>0</v>
      </c>
      <c r="AB318" s="1029">
        <f t="shared" si="702"/>
        <v>0</v>
      </c>
      <c r="AC318" s="1030">
        <f t="shared" si="703"/>
        <v>0</v>
      </c>
      <c r="AD318" s="1031">
        <f t="shared" si="704"/>
        <v>0</v>
      </c>
      <c r="AE318" s="1032">
        <f t="shared" si="705"/>
        <v>0</v>
      </c>
      <c r="AF318" s="1032">
        <f t="shared" si="706"/>
        <v>0</v>
      </c>
      <c r="AG318" s="1033">
        <f t="shared" si="707"/>
        <v>0</v>
      </c>
    </row>
    <row r="319" spans="1:33" s="147" customFormat="1" ht="15.6" outlineLevel="1">
      <c r="A319" s="131"/>
      <c r="B319" s="665" t="s">
        <v>557</v>
      </c>
      <c r="C319" s="201">
        <v>2240</v>
      </c>
      <c r="D319" s="202"/>
      <c r="E319" s="164" t="s">
        <v>558</v>
      </c>
      <c r="F319" s="162" t="s">
        <v>43</v>
      </c>
      <c r="G319" s="650">
        <f t="shared" si="709"/>
        <v>0</v>
      </c>
      <c r="H319" s="855"/>
      <c r="I319" s="856"/>
      <c r="J319" s="650">
        <f t="shared" si="710"/>
        <v>0</v>
      </c>
      <c r="K319" s="855"/>
      <c r="L319" s="856"/>
      <c r="M319" s="650">
        <f t="shared" si="711"/>
        <v>0</v>
      </c>
      <c r="N319" s="855"/>
      <c r="O319" s="856"/>
      <c r="P319" s="650">
        <f t="shared" si="712"/>
        <v>0</v>
      </c>
      <c r="Q319" s="855"/>
      <c r="R319" s="856"/>
      <c r="S319" s="650">
        <f t="shared" si="713"/>
        <v>0</v>
      </c>
      <c r="T319" s="855"/>
      <c r="U319" s="856"/>
      <c r="V319" s="590" t="s">
        <v>34</v>
      </c>
      <c r="W319" s="591" t="s">
        <v>34</v>
      </c>
      <c r="X319" s="591" t="s">
        <v>34</v>
      </c>
      <c r="Y319" s="592" t="s">
        <v>34</v>
      </c>
      <c r="Z319" s="988">
        <f t="shared" si="700"/>
        <v>0</v>
      </c>
      <c r="AA319" s="855">
        <f t="shared" si="701"/>
        <v>0</v>
      </c>
      <c r="AB319" s="855">
        <f t="shared" si="702"/>
        <v>0</v>
      </c>
      <c r="AC319" s="1024">
        <f t="shared" si="703"/>
        <v>0</v>
      </c>
      <c r="AD319" s="1025">
        <f t="shared" si="704"/>
        <v>0</v>
      </c>
      <c r="AE319" s="1026">
        <f t="shared" si="705"/>
        <v>0</v>
      </c>
      <c r="AF319" s="1026">
        <f t="shared" si="706"/>
        <v>0</v>
      </c>
      <c r="AG319" s="1027">
        <f t="shared" si="707"/>
        <v>0</v>
      </c>
    </row>
    <row r="320" spans="1:33" s="147" customFormat="1" ht="15.6" outlineLevel="1">
      <c r="A320" s="131"/>
      <c r="B320" s="665" t="s">
        <v>559</v>
      </c>
      <c r="C320" s="201">
        <v>2240</v>
      </c>
      <c r="D320" s="202"/>
      <c r="E320" s="164" t="s">
        <v>560</v>
      </c>
      <c r="F320" s="162" t="s">
        <v>43</v>
      </c>
      <c r="G320" s="650">
        <f t="shared" si="709"/>
        <v>0</v>
      </c>
      <c r="H320" s="855"/>
      <c r="I320" s="856"/>
      <c r="J320" s="650">
        <f t="shared" si="710"/>
        <v>0</v>
      </c>
      <c r="K320" s="855"/>
      <c r="L320" s="856"/>
      <c r="M320" s="650">
        <f t="shared" si="711"/>
        <v>0</v>
      </c>
      <c r="N320" s="855"/>
      <c r="O320" s="856"/>
      <c r="P320" s="650">
        <f t="shared" si="712"/>
        <v>0</v>
      </c>
      <c r="Q320" s="855"/>
      <c r="R320" s="856"/>
      <c r="S320" s="650">
        <f t="shared" si="713"/>
        <v>0</v>
      </c>
      <c r="T320" s="855"/>
      <c r="U320" s="856"/>
      <c r="V320" s="590" t="s">
        <v>34</v>
      </c>
      <c r="W320" s="591" t="s">
        <v>34</v>
      </c>
      <c r="X320" s="591" t="s">
        <v>34</v>
      </c>
      <c r="Y320" s="592" t="s">
        <v>34</v>
      </c>
      <c r="Z320" s="1028">
        <f t="shared" si="700"/>
        <v>0</v>
      </c>
      <c r="AA320" s="1029">
        <f t="shared" si="701"/>
        <v>0</v>
      </c>
      <c r="AB320" s="1029">
        <f t="shared" si="702"/>
        <v>0</v>
      </c>
      <c r="AC320" s="1030">
        <f t="shared" si="703"/>
        <v>0</v>
      </c>
      <c r="AD320" s="1031">
        <f t="shared" si="704"/>
        <v>0</v>
      </c>
      <c r="AE320" s="1032">
        <f t="shared" si="705"/>
        <v>0</v>
      </c>
      <c r="AF320" s="1032">
        <f t="shared" si="706"/>
        <v>0</v>
      </c>
      <c r="AG320" s="1033">
        <f t="shared" si="707"/>
        <v>0</v>
      </c>
    </row>
    <row r="321" spans="1:33" s="147" customFormat="1" ht="16.2" outlineLevel="1" thickBot="1">
      <c r="A321" s="131"/>
      <c r="B321" s="665" t="s">
        <v>561</v>
      </c>
      <c r="C321" s="203">
        <v>2240</v>
      </c>
      <c r="D321" s="204"/>
      <c r="E321" s="205" t="s">
        <v>794</v>
      </c>
      <c r="F321" s="149" t="s">
        <v>43</v>
      </c>
      <c r="G321" s="863">
        <f t="shared" si="709"/>
        <v>0</v>
      </c>
      <c r="H321" s="1724"/>
      <c r="I321" s="1725"/>
      <c r="J321" s="863">
        <f t="shared" si="710"/>
        <v>0</v>
      </c>
      <c r="K321" s="1724"/>
      <c r="L321" s="1725"/>
      <c r="M321" s="863">
        <f t="shared" si="711"/>
        <v>0</v>
      </c>
      <c r="N321" s="1724"/>
      <c r="O321" s="1725"/>
      <c r="P321" s="863">
        <f t="shared" si="712"/>
        <v>0</v>
      </c>
      <c r="Q321" s="1724"/>
      <c r="R321" s="1725"/>
      <c r="S321" s="863">
        <f t="shared" si="713"/>
        <v>0</v>
      </c>
      <c r="T321" s="1724"/>
      <c r="U321" s="1725"/>
      <c r="V321" s="575" t="s">
        <v>34</v>
      </c>
      <c r="W321" s="576" t="s">
        <v>34</v>
      </c>
      <c r="X321" s="576" t="s">
        <v>34</v>
      </c>
      <c r="Y321" s="577" t="s">
        <v>34</v>
      </c>
      <c r="Z321" s="983">
        <f t="shared" si="700"/>
        <v>0</v>
      </c>
      <c r="AA321" s="836">
        <f t="shared" si="701"/>
        <v>0</v>
      </c>
      <c r="AB321" s="836">
        <f t="shared" si="702"/>
        <v>0</v>
      </c>
      <c r="AC321" s="984">
        <f t="shared" si="703"/>
        <v>0</v>
      </c>
      <c r="AD321" s="985">
        <f t="shared" si="704"/>
        <v>0</v>
      </c>
      <c r="AE321" s="986">
        <f t="shared" si="705"/>
        <v>0</v>
      </c>
      <c r="AF321" s="986">
        <f t="shared" si="706"/>
        <v>0</v>
      </c>
      <c r="AG321" s="987">
        <f t="shared" si="707"/>
        <v>0</v>
      </c>
    </row>
    <row r="322" spans="1:33" s="147" customFormat="1" ht="16.8" outlineLevel="1" thickTop="1" thickBot="1">
      <c r="A322" s="131"/>
      <c r="B322" s="249" t="s">
        <v>563</v>
      </c>
      <c r="C322" s="270">
        <v>2240</v>
      </c>
      <c r="D322" s="271"/>
      <c r="E322" s="195" t="s">
        <v>564</v>
      </c>
      <c r="F322" s="196" t="s">
        <v>43</v>
      </c>
      <c r="G322" s="731">
        <f t="shared" si="709"/>
        <v>133.6</v>
      </c>
      <c r="H322" s="866"/>
      <c r="I322" s="867">
        <v>133.6</v>
      </c>
      <c r="J322" s="731">
        <f t="shared" si="710"/>
        <v>0.8</v>
      </c>
      <c r="K322" s="866"/>
      <c r="L322" s="867">
        <v>0.8</v>
      </c>
      <c r="M322" s="731">
        <f t="shared" si="711"/>
        <v>8.6</v>
      </c>
      <c r="N322" s="866"/>
      <c r="O322" s="867">
        <v>8.6</v>
      </c>
      <c r="P322" s="731">
        <f t="shared" si="712"/>
        <v>0</v>
      </c>
      <c r="Q322" s="866"/>
      <c r="R322" s="867"/>
      <c r="S322" s="731">
        <f t="shared" si="713"/>
        <v>0</v>
      </c>
      <c r="T322" s="866"/>
      <c r="U322" s="867"/>
      <c r="V322" s="599" t="s">
        <v>34</v>
      </c>
      <c r="W322" s="600" t="s">
        <v>34</v>
      </c>
      <c r="X322" s="600" t="s">
        <v>34</v>
      </c>
      <c r="Y322" s="601" t="s">
        <v>34</v>
      </c>
      <c r="Z322" s="1045">
        <f t="shared" si="700"/>
        <v>132.79999999999998</v>
      </c>
      <c r="AA322" s="1046">
        <f t="shared" si="701"/>
        <v>125</v>
      </c>
      <c r="AB322" s="1046">
        <f t="shared" si="702"/>
        <v>133.6</v>
      </c>
      <c r="AC322" s="1047">
        <f t="shared" si="703"/>
        <v>133.6</v>
      </c>
      <c r="AD322" s="1048">
        <f t="shared" si="704"/>
        <v>6.0000000000000001E-3</v>
      </c>
      <c r="AE322" s="1049">
        <f t="shared" si="705"/>
        <v>6.4000000000000001E-2</v>
      </c>
      <c r="AF322" s="1049">
        <f t="shared" si="706"/>
        <v>0</v>
      </c>
      <c r="AG322" s="1050">
        <f t="shared" si="707"/>
        <v>0</v>
      </c>
    </row>
    <row r="323" spans="1:33" s="147" customFormat="1" ht="27.6" outlineLevel="1" thickTop="1" thickBot="1">
      <c r="A323" s="135"/>
      <c r="B323" s="697" t="s">
        <v>565</v>
      </c>
      <c r="C323" s="272">
        <v>2240</v>
      </c>
      <c r="D323" s="273"/>
      <c r="E323" s="209" t="s">
        <v>161</v>
      </c>
      <c r="F323" s="207" t="s">
        <v>43</v>
      </c>
      <c r="G323" s="731">
        <f t="shared" si="709"/>
        <v>0</v>
      </c>
      <c r="H323" s="866"/>
      <c r="I323" s="867"/>
      <c r="J323" s="731">
        <f t="shared" si="710"/>
        <v>0</v>
      </c>
      <c r="K323" s="866"/>
      <c r="L323" s="867"/>
      <c r="M323" s="731">
        <f t="shared" si="711"/>
        <v>0</v>
      </c>
      <c r="N323" s="866"/>
      <c r="O323" s="867"/>
      <c r="P323" s="731">
        <f t="shared" si="712"/>
        <v>0</v>
      </c>
      <c r="Q323" s="866"/>
      <c r="R323" s="867"/>
      <c r="S323" s="731">
        <f t="shared" si="713"/>
        <v>0</v>
      </c>
      <c r="T323" s="866"/>
      <c r="U323" s="867"/>
      <c r="V323" s="599" t="s">
        <v>34</v>
      </c>
      <c r="W323" s="600" t="s">
        <v>34</v>
      </c>
      <c r="X323" s="600" t="s">
        <v>34</v>
      </c>
      <c r="Y323" s="601" t="s">
        <v>34</v>
      </c>
      <c r="Z323" s="1045">
        <f t="shared" si="700"/>
        <v>0</v>
      </c>
      <c r="AA323" s="1046">
        <f t="shared" si="701"/>
        <v>0</v>
      </c>
      <c r="AB323" s="1046">
        <f t="shared" si="702"/>
        <v>0</v>
      </c>
      <c r="AC323" s="1047">
        <f t="shared" si="703"/>
        <v>0</v>
      </c>
      <c r="AD323" s="1048">
        <f t="shared" si="704"/>
        <v>0</v>
      </c>
      <c r="AE323" s="1049">
        <f t="shared" si="705"/>
        <v>0</v>
      </c>
      <c r="AF323" s="1049">
        <f t="shared" si="706"/>
        <v>0</v>
      </c>
      <c r="AG323" s="1050">
        <f t="shared" si="707"/>
        <v>0</v>
      </c>
    </row>
    <row r="324" spans="1:33" s="20" customFormat="1" ht="18.600000000000001" thickBot="1">
      <c r="A324" s="1212"/>
      <c r="B324" s="108" t="s">
        <v>268</v>
      </c>
      <c r="C324" s="274" t="s">
        <v>269</v>
      </c>
      <c r="D324" s="275"/>
      <c r="E324" s="211" t="s">
        <v>270</v>
      </c>
      <c r="F324" s="117" t="s">
        <v>43</v>
      </c>
      <c r="G324" s="885">
        <f>G325+G328+G331+G332+G333</f>
        <v>65</v>
      </c>
      <c r="H324" s="834">
        <f t="shared" ref="H324:I324" si="714">H325+H328+H331+H332+H333</f>
        <v>0</v>
      </c>
      <c r="I324" s="886">
        <f t="shared" si="714"/>
        <v>65</v>
      </c>
      <c r="J324" s="885">
        <f>J325+J328+J331+J332+J333</f>
        <v>1.7</v>
      </c>
      <c r="K324" s="834">
        <f t="shared" ref="K324:L324" si="715">K325+K328+K331+K332+K333</f>
        <v>0</v>
      </c>
      <c r="L324" s="886">
        <f t="shared" si="715"/>
        <v>1.7</v>
      </c>
      <c r="M324" s="885">
        <f>M325+M328+M331+M332+M333</f>
        <v>16.7</v>
      </c>
      <c r="N324" s="834">
        <f t="shared" ref="N324:O324" si="716">N325+N328+N331+N332+N333</f>
        <v>0</v>
      </c>
      <c r="O324" s="886">
        <f t="shared" si="716"/>
        <v>16.7</v>
      </c>
      <c r="P324" s="885">
        <f>P325+P328+P331+P332+P333</f>
        <v>0</v>
      </c>
      <c r="Q324" s="834">
        <f t="shared" ref="Q324:R324" si="717">Q325+Q328+Q331+Q332+Q333</f>
        <v>0</v>
      </c>
      <c r="R324" s="886">
        <f t="shared" si="717"/>
        <v>0</v>
      </c>
      <c r="S324" s="885">
        <f>S325+S328+S331+S332+S333</f>
        <v>0</v>
      </c>
      <c r="T324" s="834">
        <f t="shared" ref="T324:U324" si="718">T325+T328+T331+T332+T333</f>
        <v>0</v>
      </c>
      <c r="U324" s="886">
        <f t="shared" si="718"/>
        <v>0</v>
      </c>
      <c r="V324" s="564" t="s">
        <v>34</v>
      </c>
      <c r="W324" s="554" t="s">
        <v>34</v>
      </c>
      <c r="X324" s="554" t="s">
        <v>34</v>
      </c>
      <c r="Y324" s="565" t="s">
        <v>34</v>
      </c>
      <c r="Z324" s="977">
        <f t="shared" si="700"/>
        <v>63.3</v>
      </c>
      <c r="AA324" s="978">
        <f t="shared" si="701"/>
        <v>48.3</v>
      </c>
      <c r="AB324" s="978">
        <f t="shared" si="702"/>
        <v>65</v>
      </c>
      <c r="AC324" s="979">
        <f t="shared" si="703"/>
        <v>65</v>
      </c>
      <c r="AD324" s="980">
        <f t="shared" si="704"/>
        <v>2.5999999999999999E-2</v>
      </c>
      <c r="AE324" s="981">
        <f t="shared" si="705"/>
        <v>0.25700000000000001</v>
      </c>
      <c r="AF324" s="981">
        <f t="shared" si="706"/>
        <v>0</v>
      </c>
      <c r="AG324" s="982">
        <f>IF(G324&gt;0,ROUND((S324/G324),3),0)</f>
        <v>0</v>
      </c>
    </row>
    <row r="325" spans="1:33" s="20" customFormat="1" ht="15.6" outlineLevel="1">
      <c r="A325" s="131"/>
      <c r="B325" s="153" t="s">
        <v>271</v>
      </c>
      <c r="C325" s="119">
        <v>2250</v>
      </c>
      <c r="D325" s="120" t="s">
        <v>57</v>
      </c>
      <c r="E325" s="154" t="s">
        <v>272</v>
      </c>
      <c r="F325" s="56" t="s">
        <v>43</v>
      </c>
      <c r="G325" s="653">
        <f>H325+I325</f>
        <v>65</v>
      </c>
      <c r="H325" s="836">
        <f>ROUND(H326*H327/1000,1)</f>
        <v>0</v>
      </c>
      <c r="I325" s="837">
        <f>ROUND(I326*I327/1000,1)</f>
        <v>65</v>
      </c>
      <c r="J325" s="653">
        <f>K325+L325</f>
        <v>1.7</v>
      </c>
      <c r="K325" s="836">
        <f>ROUND(K326*K327/1000,1)</f>
        <v>0</v>
      </c>
      <c r="L325" s="837">
        <f>ROUND(L326*L327/1000,1)</f>
        <v>1.7</v>
      </c>
      <c r="M325" s="653">
        <f>N325+O325</f>
        <v>16.7</v>
      </c>
      <c r="N325" s="836">
        <f>ROUND(N326*N327/1000,1)</f>
        <v>0</v>
      </c>
      <c r="O325" s="837">
        <f>ROUND(O326*O327/1000,1)</f>
        <v>16.7</v>
      </c>
      <c r="P325" s="653">
        <f>Q325+R325</f>
        <v>0</v>
      </c>
      <c r="Q325" s="836">
        <f>ROUND(Q326*Q327/1000,1)</f>
        <v>0</v>
      </c>
      <c r="R325" s="837">
        <f>ROUND(R326*R327/1000,1)</f>
        <v>0</v>
      </c>
      <c r="S325" s="653">
        <f>T325+U325</f>
        <v>0</v>
      </c>
      <c r="T325" s="836">
        <f>ROUND(T326*T327/1000,1)</f>
        <v>0</v>
      </c>
      <c r="U325" s="837">
        <f>ROUND(U326*U327/1000,1)</f>
        <v>0</v>
      </c>
      <c r="V325" s="575" t="s">
        <v>34</v>
      </c>
      <c r="W325" s="576" t="s">
        <v>34</v>
      </c>
      <c r="X325" s="576" t="s">
        <v>34</v>
      </c>
      <c r="Y325" s="577" t="s">
        <v>34</v>
      </c>
      <c r="Z325" s="983">
        <f t="shared" si="700"/>
        <v>63.3</v>
      </c>
      <c r="AA325" s="836">
        <f t="shared" si="701"/>
        <v>48.3</v>
      </c>
      <c r="AB325" s="836">
        <f t="shared" si="702"/>
        <v>65</v>
      </c>
      <c r="AC325" s="984">
        <f t="shared" si="703"/>
        <v>65</v>
      </c>
      <c r="AD325" s="985">
        <f t="shared" si="704"/>
        <v>2.5999999999999999E-2</v>
      </c>
      <c r="AE325" s="986">
        <f t="shared" si="705"/>
        <v>0.25700000000000001</v>
      </c>
      <c r="AF325" s="986">
        <f t="shared" si="706"/>
        <v>0</v>
      </c>
      <c r="AG325" s="987">
        <f t="shared" ref="AG325" si="719">IF(G325&gt;0,ROUND((S325/G325),3),0)</f>
        <v>0</v>
      </c>
    </row>
    <row r="326" spans="1:33" s="218" customFormat="1" ht="12" outlineLevel="1">
      <c r="A326" s="1213"/>
      <c r="B326" s="262"/>
      <c r="C326" s="276"/>
      <c r="D326" s="277" t="s">
        <v>57</v>
      </c>
      <c r="E326" s="278" t="s">
        <v>273</v>
      </c>
      <c r="F326" s="265" t="s">
        <v>60</v>
      </c>
      <c r="G326" s="838">
        <f>H326+I326</f>
        <v>100</v>
      </c>
      <c r="H326" s="839"/>
      <c r="I326" s="840">
        <v>100</v>
      </c>
      <c r="J326" s="838">
        <f>K326+L326</f>
        <v>11</v>
      </c>
      <c r="K326" s="839"/>
      <c r="L326" s="840">
        <v>11</v>
      </c>
      <c r="M326" s="838">
        <f>N326+O326</f>
        <v>34</v>
      </c>
      <c r="N326" s="839"/>
      <c r="O326" s="840">
        <v>34</v>
      </c>
      <c r="P326" s="838">
        <f>Q326+R326</f>
        <v>0</v>
      </c>
      <c r="Q326" s="839"/>
      <c r="R326" s="840"/>
      <c r="S326" s="838">
        <f>T326+U326</f>
        <v>0</v>
      </c>
      <c r="T326" s="839"/>
      <c r="U326" s="840"/>
      <c r="V326" s="569" t="s">
        <v>34</v>
      </c>
      <c r="W326" s="570" t="s">
        <v>34</v>
      </c>
      <c r="X326" s="570" t="s">
        <v>34</v>
      </c>
      <c r="Y326" s="571" t="s">
        <v>34</v>
      </c>
      <c r="Z326" s="1004" t="s">
        <v>34</v>
      </c>
      <c r="AA326" s="1005" t="s">
        <v>34</v>
      </c>
      <c r="AB326" s="1005" t="s">
        <v>34</v>
      </c>
      <c r="AC326" s="1006" t="s">
        <v>34</v>
      </c>
      <c r="AD326" s="1004" t="s">
        <v>34</v>
      </c>
      <c r="AE326" s="1005" t="s">
        <v>34</v>
      </c>
      <c r="AF326" s="1005" t="s">
        <v>34</v>
      </c>
      <c r="AG326" s="1006" t="s">
        <v>34</v>
      </c>
    </row>
    <row r="327" spans="1:33" s="218" customFormat="1" ht="12.6" outlineLevel="1" thickBot="1">
      <c r="A327" s="1213"/>
      <c r="B327" s="266"/>
      <c r="C327" s="279"/>
      <c r="D327" s="280" t="s">
        <v>57</v>
      </c>
      <c r="E327" s="281" t="s">
        <v>274</v>
      </c>
      <c r="F327" s="269" t="s">
        <v>62</v>
      </c>
      <c r="G327" s="841">
        <f>IF(I327+H327&gt;0,AVERAGE(H327:I327),0)</f>
        <v>650</v>
      </c>
      <c r="H327" s="842"/>
      <c r="I327" s="843">
        <v>650</v>
      </c>
      <c r="J327" s="841">
        <f>IF(L327+K327&gt;0,AVERAGE(K327:L327),0)</f>
        <v>155.91</v>
      </c>
      <c r="K327" s="842"/>
      <c r="L327" s="843">
        <v>155.91</v>
      </c>
      <c r="M327" s="841">
        <f>IF(O327+N327&gt;0,AVERAGE(N327:O327),0)</f>
        <v>490.5</v>
      </c>
      <c r="N327" s="842"/>
      <c r="O327" s="843">
        <v>490.5</v>
      </c>
      <c r="P327" s="841">
        <f>IF(R327+Q327&gt;0,AVERAGE(Q327:R327),0)</f>
        <v>0</v>
      </c>
      <c r="Q327" s="842"/>
      <c r="R327" s="843"/>
      <c r="S327" s="841">
        <f>IF(U327+T327&gt;0,AVERAGE(T327:U327),0)</f>
        <v>0</v>
      </c>
      <c r="T327" s="842"/>
      <c r="U327" s="843"/>
      <c r="V327" s="572" t="s">
        <v>34</v>
      </c>
      <c r="W327" s="573" t="s">
        <v>34</v>
      </c>
      <c r="X327" s="573" t="s">
        <v>34</v>
      </c>
      <c r="Y327" s="574" t="s">
        <v>34</v>
      </c>
      <c r="Z327" s="1007" t="s">
        <v>34</v>
      </c>
      <c r="AA327" s="1008" t="s">
        <v>34</v>
      </c>
      <c r="AB327" s="1008" t="s">
        <v>34</v>
      </c>
      <c r="AC327" s="1009" t="s">
        <v>34</v>
      </c>
      <c r="AD327" s="1007" t="s">
        <v>34</v>
      </c>
      <c r="AE327" s="1008" t="s">
        <v>34</v>
      </c>
      <c r="AF327" s="1008" t="s">
        <v>34</v>
      </c>
      <c r="AG327" s="1009" t="s">
        <v>34</v>
      </c>
    </row>
    <row r="328" spans="1:33" s="20" customFormat="1" ht="16.2" outlineLevel="1" thickTop="1">
      <c r="A328" s="131"/>
      <c r="B328" s="153" t="s">
        <v>275</v>
      </c>
      <c r="C328" s="119">
        <v>2250</v>
      </c>
      <c r="D328" s="120" t="s">
        <v>57</v>
      </c>
      <c r="E328" s="154" t="s">
        <v>276</v>
      </c>
      <c r="F328" s="56" t="s">
        <v>43</v>
      </c>
      <c r="G328" s="653">
        <f>H328+I328</f>
        <v>0</v>
      </c>
      <c r="H328" s="836">
        <f>ROUND(H329*H330/1000,1)</f>
        <v>0</v>
      </c>
      <c r="I328" s="837">
        <f>ROUND(I329*I330/1000,1)</f>
        <v>0</v>
      </c>
      <c r="J328" s="653">
        <f>K328+L328</f>
        <v>0</v>
      </c>
      <c r="K328" s="836">
        <f>ROUND(K329*K330/1000,1)</f>
        <v>0</v>
      </c>
      <c r="L328" s="837">
        <f>ROUND(L329*L330/1000,1)</f>
        <v>0</v>
      </c>
      <c r="M328" s="653">
        <f>N328+O328</f>
        <v>0</v>
      </c>
      <c r="N328" s="836">
        <f>ROUND(N329*N330/1000,1)</f>
        <v>0</v>
      </c>
      <c r="O328" s="837">
        <f>ROUND(O329*O330/1000,1)</f>
        <v>0</v>
      </c>
      <c r="P328" s="653">
        <f>Q328+R328</f>
        <v>0</v>
      </c>
      <c r="Q328" s="836">
        <f>ROUND(Q329*Q330/1000,1)</f>
        <v>0</v>
      </c>
      <c r="R328" s="837">
        <f>ROUND(R329*R330/1000,1)</f>
        <v>0</v>
      </c>
      <c r="S328" s="653">
        <f>T328+U328</f>
        <v>0</v>
      </c>
      <c r="T328" s="836">
        <f>ROUND(T329*T330/1000,1)</f>
        <v>0</v>
      </c>
      <c r="U328" s="837">
        <f>ROUND(U329*U330/1000,1)</f>
        <v>0</v>
      </c>
      <c r="V328" s="599" t="s">
        <v>34</v>
      </c>
      <c r="W328" s="600" t="s">
        <v>34</v>
      </c>
      <c r="X328" s="600" t="s">
        <v>34</v>
      </c>
      <c r="Y328" s="601" t="s">
        <v>34</v>
      </c>
      <c r="Z328" s="1045">
        <f t="shared" ref="Z328" si="720">G328-J328</f>
        <v>0</v>
      </c>
      <c r="AA328" s="1046">
        <f t="shared" ref="AA328" si="721">G328-M328</f>
        <v>0</v>
      </c>
      <c r="AB328" s="1046">
        <f t="shared" ref="AB328" si="722">G328-P328</f>
        <v>0</v>
      </c>
      <c r="AC328" s="1047">
        <f t="shared" ref="AC328" si="723">G328-S328</f>
        <v>0</v>
      </c>
      <c r="AD328" s="1048">
        <f t="shared" ref="AD328" si="724">IF(G328&gt;0,ROUND((J328/G328),3),0)</f>
        <v>0</v>
      </c>
      <c r="AE328" s="1049">
        <f t="shared" ref="AE328" si="725">IF(G328&gt;0,ROUND((M328/G328),3),0)</f>
        <v>0</v>
      </c>
      <c r="AF328" s="1049">
        <f t="shared" ref="AF328" si="726">IF(G328&gt;0,ROUND((P328/G328),3),0)</f>
        <v>0</v>
      </c>
      <c r="AG328" s="1050">
        <f t="shared" ref="AG328" si="727">IF(G328&gt;0,ROUND((S328/G328),3),0)</f>
        <v>0</v>
      </c>
    </row>
    <row r="329" spans="1:33" s="218" customFormat="1" ht="12" outlineLevel="1">
      <c r="A329" s="1213"/>
      <c r="B329" s="262"/>
      <c r="C329" s="276"/>
      <c r="D329" s="277" t="s">
        <v>57</v>
      </c>
      <c r="E329" s="278" t="s">
        <v>273</v>
      </c>
      <c r="F329" s="265" t="s">
        <v>60</v>
      </c>
      <c r="G329" s="838">
        <f>H329+I329</f>
        <v>0</v>
      </c>
      <c r="H329" s="839"/>
      <c r="I329" s="840"/>
      <c r="J329" s="838">
        <f>K329+L329</f>
        <v>0</v>
      </c>
      <c r="K329" s="839"/>
      <c r="L329" s="840"/>
      <c r="M329" s="838">
        <f>N329+O329</f>
        <v>0</v>
      </c>
      <c r="N329" s="839"/>
      <c r="O329" s="840"/>
      <c r="P329" s="838">
        <f>Q329+R329</f>
        <v>0</v>
      </c>
      <c r="Q329" s="839"/>
      <c r="R329" s="840"/>
      <c r="S329" s="838">
        <f>T329+U329</f>
        <v>0</v>
      </c>
      <c r="T329" s="839"/>
      <c r="U329" s="840"/>
      <c r="V329" s="569" t="s">
        <v>34</v>
      </c>
      <c r="W329" s="570" t="s">
        <v>34</v>
      </c>
      <c r="X329" s="570" t="s">
        <v>34</v>
      </c>
      <c r="Y329" s="571" t="s">
        <v>34</v>
      </c>
      <c r="Z329" s="1004" t="s">
        <v>34</v>
      </c>
      <c r="AA329" s="1005" t="s">
        <v>34</v>
      </c>
      <c r="AB329" s="1005" t="s">
        <v>34</v>
      </c>
      <c r="AC329" s="1006" t="s">
        <v>34</v>
      </c>
      <c r="AD329" s="1004" t="s">
        <v>34</v>
      </c>
      <c r="AE329" s="1005" t="s">
        <v>34</v>
      </c>
      <c r="AF329" s="1005" t="s">
        <v>34</v>
      </c>
      <c r="AG329" s="1006" t="s">
        <v>34</v>
      </c>
    </row>
    <row r="330" spans="1:33" s="218" customFormat="1" ht="12.6" outlineLevel="1" thickBot="1">
      <c r="A330" s="1213"/>
      <c r="B330" s="266"/>
      <c r="C330" s="269"/>
      <c r="D330" s="282" t="s">
        <v>57</v>
      </c>
      <c r="E330" s="281" t="s">
        <v>274</v>
      </c>
      <c r="F330" s="269" t="s">
        <v>62</v>
      </c>
      <c r="G330" s="841">
        <f>IF(I330+H330&gt;0,AVERAGE(H330:I330),0)</f>
        <v>0</v>
      </c>
      <c r="H330" s="842"/>
      <c r="I330" s="843"/>
      <c r="J330" s="841">
        <f>IF(L330+K330&gt;0,AVERAGE(K330:L330),0)</f>
        <v>0</v>
      </c>
      <c r="K330" s="842"/>
      <c r="L330" s="843"/>
      <c r="M330" s="841">
        <f>IF(O330+N330&gt;0,AVERAGE(N330:O330),0)</f>
        <v>0</v>
      </c>
      <c r="N330" s="842"/>
      <c r="O330" s="843"/>
      <c r="P330" s="841">
        <f>IF(R330+Q330&gt;0,AVERAGE(Q330:R330),0)</f>
        <v>0</v>
      </c>
      <c r="Q330" s="842"/>
      <c r="R330" s="843"/>
      <c r="S330" s="841">
        <f>IF(U330+T330&gt;0,AVERAGE(T330:U330),0)</f>
        <v>0</v>
      </c>
      <c r="T330" s="842"/>
      <c r="U330" s="843"/>
      <c r="V330" s="572" t="s">
        <v>34</v>
      </c>
      <c r="W330" s="573" t="s">
        <v>34</v>
      </c>
      <c r="X330" s="573" t="s">
        <v>34</v>
      </c>
      <c r="Y330" s="574" t="s">
        <v>34</v>
      </c>
      <c r="Z330" s="1007" t="s">
        <v>34</v>
      </c>
      <c r="AA330" s="1008" t="s">
        <v>34</v>
      </c>
      <c r="AB330" s="1008" t="s">
        <v>34</v>
      </c>
      <c r="AC330" s="1009" t="s">
        <v>34</v>
      </c>
      <c r="AD330" s="1007" t="s">
        <v>34</v>
      </c>
      <c r="AE330" s="1008" t="s">
        <v>34</v>
      </c>
      <c r="AF330" s="1008" t="s">
        <v>34</v>
      </c>
      <c r="AG330" s="1009" t="s">
        <v>34</v>
      </c>
    </row>
    <row r="331" spans="1:33" s="20" customFormat="1" ht="16.8" outlineLevel="1" thickTop="1" thickBot="1">
      <c r="A331" s="131"/>
      <c r="B331" s="283" t="s">
        <v>277</v>
      </c>
      <c r="C331" s="189">
        <v>2250</v>
      </c>
      <c r="D331" s="190" t="s">
        <v>79</v>
      </c>
      <c r="E331" s="284" t="s">
        <v>278</v>
      </c>
      <c r="F331" s="189" t="s">
        <v>43</v>
      </c>
      <c r="G331" s="731">
        <f>H331+I331</f>
        <v>0</v>
      </c>
      <c r="H331" s="866"/>
      <c r="I331" s="867"/>
      <c r="J331" s="731">
        <f>K331+L331</f>
        <v>0</v>
      </c>
      <c r="K331" s="866"/>
      <c r="L331" s="867"/>
      <c r="M331" s="731">
        <f>N331+O331</f>
        <v>0</v>
      </c>
      <c r="N331" s="866"/>
      <c r="O331" s="867"/>
      <c r="P331" s="731">
        <f>Q331+R331</f>
        <v>0</v>
      </c>
      <c r="Q331" s="866"/>
      <c r="R331" s="867"/>
      <c r="S331" s="731">
        <f>T331+U331</f>
        <v>0</v>
      </c>
      <c r="T331" s="866"/>
      <c r="U331" s="867"/>
      <c r="V331" s="599" t="s">
        <v>34</v>
      </c>
      <c r="W331" s="600" t="s">
        <v>34</v>
      </c>
      <c r="X331" s="600" t="s">
        <v>34</v>
      </c>
      <c r="Y331" s="601" t="s">
        <v>34</v>
      </c>
      <c r="Z331" s="1045">
        <f t="shared" ref="Z331:Z336" si="728">G331-J331</f>
        <v>0</v>
      </c>
      <c r="AA331" s="1046">
        <f t="shared" ref="AA331:AA336" si="729">G331-M331</f>
        <v>0</v>
      </c>
      <c r="AB331" s="1046">
        <f t="shared" ref="AB331:AB336" si="730">G331-P331</f>
        <v>0</v>
      </c>
      <c r="AC331" s="1047">
        <f t="shared" ref="AC331:AC336" si="731">G331-S331</f>
        <v>0</v>
      </c>
      <c r="AD331" s="1048">
        <f t="shared" ref="AD331:AD336" si="732">IF(G331&gt;0,ROUND((J331/G331),3),0)</f>
        <v>0</v>
      </c>
      <c r="AE331" s="1049">
        <f t="shared" ref="AE331:AE336" si="733">IF(G331&gt;0,ROUND((M331/G331),3),0)</f>
        <v>0</v>
      </c>
      <c r="AF331" s="1049">
        <f t="shared" ref="AF331:AF336" si="734">IF(G331&gt;0,ROUND((P331/G331),3),0)</f>
        <v>0</v>
      </c>
      <c r="AG331" s="1050">
        <f t="shared" ref="AG331:AG333" si="735">IF(G331&gt;0,ROUND((S331/G331),3),0)</f>
        <v>0</v>
      </c>
    </row>
    <row r="332" spans="1:33" s="147" customFormat="1" ht="16.8" outlineLevel="1" thickTop="1" thickBot="1">
      <c r="A332" s="131"/>
      <c r="B332" s="283" t="s">
        <v>279</v>
      </c>
      <c r="C332" s="270">
        <v>2250</v>
      </c>
      <c r="D332" s="271"/>
      <c r="E332" s="195" t="s">
        <v>566</v>
      </c>
      <c r="F332" s="196" t="s">
        <v>43</v>
      </c>
      <c r="G332" s="731">
        <f>H332+I332</f>
        <v>0</v>
      </c>
      <c r="H332" s="866"/>
      <c r="I332" s="867"/>
      <c r="J332" s="731">
        <f>K332+L332</f>
        <v>0</v>
      </c>
      <c r="K332" s="866"/>
      <c r="L332" s="867"/>
      <c r="M332" s="731">
        <f>N332+O332</f>
        <v>0</v>
      </c>
      <c r="N332" s="866"/>
      <c r="O332" s="867"/>
      <c r="P332" s="731">
        <f>Q332+R332</f>
        <v>0</v>
      </c>
      <c r="Q332" s="866"/>
      <c r="R332" s="867"/>
      <c r="S332" s="731">
        <f>T332+U332</f>
        <v>0</v>
      </c>
      <c r="T332" s="866"/>
      <c r="U332" s="867"/>
      <c r="V332" s="599" t="s">
        <v>34</v>
      </c>
      <c r="W332" s="600" t="s">
        <v>34</v>
      </c>
      <c r="X332" s="600" t="s">
        <v>34</v>
      </c>
      <c r="Y332" s="601" t="s">
        <v>34</v>
      </c>
      <c r="Z332" s="1045">
        <f t="shared" si="728"/>
        <v>0</v>
      </c>
      <c r="AA332" s="1046">
        <f t="shared" si="729"/>
        <v>0</v>
      </c>
      <c r="AB332" s="1046">
        <f t="shared" si="730"/>
        <v>0</v>
      </c>
      <c r="AC332" s="1047">
        <f t="shared" si="731"/>
        <v>0</v>
      </c>
      <c r="AD332" s="1048">
        <f t="shared" si="732"/>
        <v>0</v>
      </c>
      <c r="AE332" s="1049">
        <f t="shared" si="733"/>
        <v>0</v>
      </c>
      <c r="AF332" s="1049">
        <f t="shared" si="734"/>
        <v>0</v>
      </c>
      <c r="AG332" s="1050">
        <f t="shared" si="735"/>
        <v>0</v>
      </c>
    </row>
    <row r="333" spans="1:33" s="20" customFormat="1" ht="27.6" outlineLevel="1" thickTop="1" thickBot="1">
      <c r="A333" s="135"/>
      <c r="B333" s="285" t="s">
        <v>280</v>
      </c>
      <c r="C333" s="286">
        <v>2250</v>
      </c>
      <c r="D333" s="287"/>
      <c r="E333" s="288" t="s">
        <v>161</v>
      </c>
      <c r="F333" s="286" t="s">
        <v>43</v>
      </c>
      <c r="G333" s="731">
        <f>H333+I333</f>
        <v>0</v>
      </c>
      <c r="H333" s="866"/>
      <c r="I333" s="867"/>
      <c r="J333" s="731">
        <f>K333+L333</f>
        <v>0</v>
      </c>
      <c r="K333" s="866"/>
      <c r="L333" s="867"/>
      <c r="M333" s="731">
        <f>N333+O333</f>
        <v>0</v>
      </c>
      <c r="N333" s="866"/>
      <c r="O333" s="867"/>
      <c r="P333" s="731">
        <f>Q333+R333</f>
        <v>0</v>
      </c>
      <c r="Q333" s="866"/>
      <c r="R333" s="867"/>
      <c r="S333" s="731">
        <f>T333+U333</f>
        <v>0</v>
      </c>
      <c r="T333" s="866"/>
      <c r="U333" s="867"/>
      <c r="V333" s="599" t="s">
        <v>34</v>
      </c>
      <c r="W333" s="600" t="s">
        <v>34</v>
      </c>
      <c r="X333" s="600" t="s">
        <v>34</v>
      </c>
      <c r="Y333" s="601" t="s">
        <v>34</v>
      </c>
      <c r="Z333" s="1045">
        <f t="shared" si="728"/>
        <v>0</v>
      </c>
      <c r="AA333" s="1046">
        <f t="shared" si="729"/>
        <v>0</v>
      </c>
      <c r="AB333" s="1046">
        <f t="shared" si="730"/>
        <v>0</v>
      </c>
      <c r="AC333" s="1047">
        <f t="shared" si="731"/>
        <v>0</v>
      </c>
      <c r="AD333" s="1048">
        <f t="shared" si="732"/>
        <v>0</v>
      </c>
      <c r="AE333" s="1049">
        <f t="shared" si="733"/>
        <v>0</v>
      </c>
      <c r="AF333" s="1049">
        <f t="shared" si="734"/>
        <v>0</v>
      </c>
      <c r="AG333" s="1050">
        <f t="shared" si="735"/>
        <v>0</v>
      </c>
    </row>
    <row r="334" spans="1:33" s="20" customFormat="1" ht="18.600000000000001" thickBot="1">
      <c r="A334" s="1212"/>
      <c r="B334" s="289" t="s">
        <v>281</v>
      </c>
      <c r="C334" s="274" t="s">
        <v>282</v>
      </c>
      <c r="D334" s="275"/>
      <c r="E334" s="211" t="s">
        <v>283</v>
      </c>
      <c r="F334" s="117" t="s">
        <v>43</v>
      </c>
      <c r="G334" s="885">
        <f>G335+G347+G356+G362+G368+G380</f>
        <v>1000.0999999999999</v>
      </c>
      <c r="H334" s="834">
        <f t="shared" ref="H334:I334" si="736">H335+H347+H356+H362+H368+H380</f>
        <v>107.2</v>
      </c>
      <c r="I334" s="886">
        <f t="shared" si="736"/>
        <v>892.89999999999986</v>
      </c>
      <c r="J334" s="885">
        <f>J335+J347+J356+J362+J368+J380</f>
        <v>284.10000000000002</v>
      </c>
      <c r="K334" s="834">
        <f t="shared" ref="K334:L334" si="737">K335+K347+K356+K362+K368+K380</f>
        <v>107.2</v>
      </c>
      <c r="L334" s="886">
        <f t="shared" si="737"/>
        <v>176.9</v>
      </c>
      <c r="M334" s="885">
        <f>M335+M347+M356+M362+M368+M380</f>
        <v>366.70000000000005</v>
      </c>
      <c r="N334" s="834">
        <f t="shared" ref="N334:O334" si="738">N335+N347+N356+N362+N368+N380</f>
        <v>107.2</v>
      </c>
      <c r="O334" s="886">
        <f t="shared" si="738"/>
        <v>259.5</v>
      </c>
      <c r="P334" s="885">
        <f>P335+P347+P356+P362+P368+P380</f>
        <v>0</v>
      </c>
      <c r="Q334" s="834">
        <f t="shared" ref="Q334:R334" si="739">Q335+Q347+Q356+Q362+Q368+Q380</f>
        <v>0</v>
      </c>
      <c r="R334" s="886">
        <f t="shared" si="739"/>
        <v>0</v>
      </c>
      <c r="S334" s="885">
        <f>S335+S347+S356+S362+S368+S380</f>
        <v>0</v>
      </c>
      <c r="T334" s="834">
        <f t="shared" ref="T334:U334" si="740">T335+T347+T356+T362+T368+T380</f>
        <v>0</v>
      </c>
      <c r="U334" s="886">
        <f t="shared" si="740"/>
        <v>0</v>
      </c>
      <c r="V334" s="558" t="s">
        <v>34</v>
      </c>
      <c r="W334" s="559" t="s">
        <v>34</v>
      </c>
      <c r="X334" s="559" t="s">
        <v>34</v>
      </c>
      <c r="Y334" s="560" t="s">
        <v>34</v>
      </c>
      <c r="Z334" s="1057">
        <f t="shared" si="728"/>
        <v>715.99999999999989</v>
      </c>
      <c r="AA334" s="1058">
        <f t="shared" si="729"/>
        <v>633.39999999999986</v>
      </c>
      <c r="AB334" s="1058">
        <f t="shared" si="730"/>
        <v>1000.0999999999999</v>
      </c>
      <c r="AC334" s="1059">
        <f t="shared" si="731"/>
        <v>1000.0999999999999</v>
      </c>
      <c r="AD334" s="1060">
        <f t="shared" si="732"/>
        <v>0.28399999999999997</v>
      </c>
      <c r="AE334" s="1061">
        <f t="shared" si="733"/>
        <v>0.36699999999999999</v>
      </c>
      <c r="AF334" s="1061">
        <f t="shared" si="734"/>
        <v>0</v>
      </c>
      <c r="AG334" s="1062">
        <f>IF(G334&gt;0,ROUND((S334/G334),3),0)</f>
        <v>0</v>
      </c>
    </row>
    <row r="335" spans="1:33" s="105" customFormat="1" ht="18.600000000000001" outlineLevel="1" thickBot="1">
      <c r="A335" s="1212"/>
      <c r="B335" s="640" t="s">
        <v>284</v>
      </c>
      <c r="C335" s="756" t="s">
        <v>285</v>
      </c>
      <c r="D335" s="757"/>
      <c r="E335" s="758" t="s">
        <v>286</v>
      </c>
      <c r="F335" s="756" t="s">
        <v>43</v>
      </c>
      <c r="G335" s="786">
        <f t="shared" ref="G335:U335" si="741">ROUND(G336+G339+G342+G345+G346,1)</f>
        <v>612</v>
      </c>
      <c r="H335" s="787">
        <f t="shared" si="741"/>
        <v>98.2</v>
      </c>
      <c r="I335" s="788">
        <f t="shared" si="741"/>
        <v>513.79999999999995</v>
      </c>
      <c r="J335" s="786">
        <f t="shared" si="741"/>
        <v>228.1</v>
      </c>
      <c r="K335" s="787">
        <f t="shared" si="741"/>
        <v>98.2</v>
      </c>
      <c r="L335" s="788">
        <f t="shared" si="741"/>
        <v>129.9</v>
      </c>
      <c r="M335" s="786">
        <f t="shared" si="741"/>
        <v>253.7</v>
      </c>
      <c r="N335" s="787">
        <f t="shared" si="741"/>
        <v>98.2</v>
      </c>
      <c r="O335" s="788">
        <f t="shared" si="741"/>
        <v>155.5</v>
      </c>
      <c r="P335" s="786">
        <f t="shared" si="741"/>
        <v>0</v>
      </c>
      <c r="Q335" s="787">
        <f t="shared" si="741"/>
        <v>0</v>
      </c>
      <c r="R335" s="788">
        <f t="shared" si="741"/>
        <v>0</v>
      </c>
      <c r="S335" s="786">
        <f t="shared" si="741"/>
        <v>0</v>
      </c>
      <c r="T335" s="787">
        <f t="shared" si="741"/>
        <v>0</v>
      </c>
      <c r="U335" s="788">
        <f t="shared" si="741"/>
        <v>0</v>
      </c>
      <c r="V335" s="684" t="s">
        <v>34</v>
      </c>
      <c r="W335" s="685" t="s">
        <v>34</v>
      </c>
      <c r="X335" s="685" t="s">
        <v>34</v>
      </c>
      <c r="Y335" s="686" t="s">
        <v>34</v>
      </c>
      <c r="Z335" s="1063">
        <f t="shared" si="728"/>
        <v>383.9</v>
      </c>
      <c r="AA335" s="1064">
        <f t="shared" si="729"/>
        <v>358.3</v>
      </c>
      <c r="AB335" s="1064">
        <f t="shared" si="730"/>
        <v>612</v>
      </c>
      <c r="AC335" s="1065">
        <f t="shared" si="731"/>
        <v>612</v>
      </c>
      <c r="AD335" s="1066">
        <f t="shared" si="732"/>
        <v>0.373</v>
      </c>
      <c r="AE335" s="1067">
        <f t="shared" si="733"/>
        <v>0.41499999999999998</v>
      </c>
      <c r="AF335" s="1067">
        <f t="shared" si="734"/>
        <v>0</v>
      </c>
      <c r="AG335" s="1068">
        <f t="shared" ref="AG335:AG336" si="742">IF(G335&gt;0,ROUND((S335/G335),3),0)</f>
        <v>0</v>
      </c>
    </row>
    <row r="336" spans="1:33" s="136" customFormat="1" outlineLevel="1">
      <c r="A336" s="460"/>
      <c r="B336" s="702" t="s">
        <v>567</v>
      </c>
      <c r="C336" s="703">
        <v>2271</v>
      </c>
      <c r="D336" s="704"/>
      <c r="E336" s="244" t="s">
        <v>568</v>
      </c>
      <c r="F336" s="201" t="s">
        <v>43</v>
      </c>
      <c r="G336" s="653">
        <f>H336+I336</f>
        <v>612</v>
      </c>
      <c r="H336" s="836">
        <f>ROUND(H337*H338/1000,1)</f>
        <v>98.2</v>
      </c>
      <c r="I336" s="837">
        <f>ROUND(I337*I338/1000,1)</f>
        <v>513.79999999999995</v>
      </c>
      <c r="J336" s="653">
        <f>K336+L336</f>
        <v>228.10000000000002</v>
      </c>
      <c r="K336" s="836">
        <f>ROUND(K337*K338/1000,1)</f>
        <v>98.2</v>
      </c>
      <c r="L336" s="837">
        <f>ROUND(L337*L338/1000,1)</f>
        <v>129.9</v>
      </c>
      <c r="M336" s="653">
        <f>N336+O336</f>
        <v>253.7</v>
      </c>
      <c r="N336" s="836">
        <f>ROUND(N337*N338/1000,1)</f>
        <v>98.2</v>
      </c>
      <c r="O336" s="837">
        <f>ROUND(O337*O338/1000,1)</f>
        <v>155.5</v>
      </c>
      <c r="P336" s="653">
        <f>Q336+R336</f>
        <v>0</v>
      </c>
      <c r="Q336" s="836">
        <f>ROUND(Q337*Q338/1000,1)</f>
        <v>0</v>
      </c>
      <c r="R336" s="837">
        <f>ROUND(R337*R338/1000,1)</f>
        <v>0</v>
      </c>
      <c r="S336" s="653">
        <f>T336+U336</f>
        <v>0</v>
      </c>
      <c r="T336" s="836">
        <f>ROUND(T337*T338/1000,1)</f>
        <v>0</v>
      </c>
      <c r="U336" s="837">
        <f>ROUND(U337*U338/1000,1)</f>
        <v>0</v>
      </c>
      <c r="V336" s="575" t="s">
        <v>34</v>
      </c>
      <c r="W336" s="576" t="s">
        <v>34</v>
      </c>
      <c r="X336" s="576" t="s">
        <v>34</v>
      </c>
      <c r="Y336" s="577" t="s">
        <v>34</v>
      </c>
      <c r="Z336" s="983">
        <f t="shared" si="728"/>
        <v>383.9</v>
      </c>
      <c r="AA336" s="836">
        <f t="shared" si="729"/>
        <v>358.3</v>
      </c>
      <c r="AB336" s="836">
        <f t="shared" si="730"/>
        <v>612</v>
      </c>
      <c r="AC336" s="984">
        <f t="shared" si="731"/>
        <v>612</v>
      </c>
      <c r="AD336" s="985">
        <f t="shared" si="732"/>
        <v>0.373</v>
      </c>
      <c r="AE336" s="986">
        <f t="shared" si="733"/>
        <v>0.41499999999999998</v>
      </c>
      <c r="AF336" s="986">
        <f t="shared" si="734"/>
        <v>0</v>
      </c>
      <c r="AG336" s="987">
        <f t="shared" si="742"/>
        <v>0</v>
      </c>
    </row>
    <row r="337" spans="1:33" s="136" customFormat="1" ht="12" outlineLevel="1">
      <c r="A337" s="1213"/>
      <c r="B337" s="123"/>
      <c r="C337" s="219"/>
      <c r="D337" s="220"/>
      <c r="E337" s="126" t="s">
        <v>569</v>
      </c>
      <c r="F337" s="219" t="s">
        <v>287</v>
      </c>
      <c r="G337" s="760">
        <f>H337+I337</f>
        <v>292.24</v>
      </c>
      <c r="H337" s="2188">
        <v>46.89</v>
      </c>
      <c r="I337" s="2189">
        <v>245.35</v>
      </c>
      <c r="J337" s="760">
        <f>K337+L337</f>
        <v>85.95</v>
      </c>
      <c r="K337" s="2188">
        <v>37</v>
      </c>
      <c r="L337" s="2189">
        <v>48.95</v>
      </c>
      <c r="M337" s="760">
        <f>N337+O337</f>
        <v>95.6</v>
      </c>
      <c r="N337" s="2188">
        <v>37</v>
      </c>
      <c r="O337" s="2189">
        <v>58.6</v>
      </c>
      <c r="P337" s="760">
        <f>Q337+R337</f>
        <v>0</v>
      </c>
      <c r="Q337" s="2188"/>
      <c r="R337" s="2189"/>
      <c r="S337" s="760">
        <f>T337+U337</f>
        <v>0</v>
      </c>
      <c r="T337" s="2188"/>
      <c r="U337" s="2189"/>
      <c r="V337" s="569" t="s">
        <v>34</v>
      </c>
      <c r="W337" s="570" t="s">
        <v>34</v>
      </c>
      <c r="X337" s="570" t="s">
        <v>34</v>
      </c>
      <c r="Y337" s="571" t="s">
        <v>34</v>
      </c>
      <c r="Z337" s="1004" t="s">
        <v>34</v>
      </c>
      <c r="AA337" s="1005" t="s">
        <v>34</v>
      </c>
      <c r="AB337" s="1005" t="s">
        <v>34</v>
      </c>
      <c r="AC337" s="1006" t="s">
        <v>34</v>
      </c>
      <c r="AD337" s="1004" t="s">
        <v>34</v>
      </c>
      <c r="AE337" s="1005" t="s">
        <v>34</v>
      </c>
      <c r="AF337" s="1005" t="s">
        <v>34</v>
      </c>
      <c r="AG337" s="1006" t="s">
        <v>34</v>
      </c>
    </row>
    <row r="338" spans="1:33" s="136" customFormat="1" ht="12.6" outlineLevel="1" thickBot="1">
      <c r="A338" s="1213"/>
      <c r="B338" s="127"/>
      <c r="C338" s="247"/>
      <c r="D338" s="734"/>
      <c r="E338" s="130" t="s">
        <v>288</v>
      </c>
      <c r="F338" s="247" t="s">
        <v>62</v>
      </c>
      <c r="G338" s="735">
        <f>IF(I338+H338&gt;0,AVERAGE(H338:I338),0)</f>
        <v>2094.1</v>
      </c>
      <c r="H338" s="2190">
        <v>2094.1</v>
      </c>
      <c r="I338" s="2191">
        <v>2094.1</v>
      </c>
      <c r="J338" s="735">
        <f>IF(L338+K338&gt;0,AVERAGE(K338:L338),0)</f>
        <v>2653.1210000000001</v>
      </c>
      <c r="K338" s="2190">
        <v>2653.12</v>
      </c>
      <c r="L338" s="2191">
        <v>2653.1219999999998</v>
      </c>
      <c r="M338" s="735">
        <f>IF(O338+N338&gt;0,AVERAGE(N338:O338),0)</f>
        <v>2653.12</v>
      </c>
      <c r="N338" s="2190">
        <v>2653.12</v>
      </c>
      <c r="O338" s="2191">
        <v>2653.12</v>
      </c>
      <c r="P338" s="735">
        <f>IF(R338+Q338&gt;0,AVERAGE(Q338:R338),0)</f>
        <v>0</v>
      </c>
      <c r="Q338" s="2190"/>
      <c r="R338" s="2191"/>
      <c r="S338" s="735">
        <f>IF(U338+T338&gt;0,AVERAGE(T338:U338),0)</f>
        <v>0</v>
      </c>
      <c r="T338" s="2190"/>
      <c r="U338" s="2191"/>
      <c r="V338" s="572" t="s">
        <v>34</v>
      </c>
      <c r="W338" s="573" t="s">
        <v>34</v>
      </c>
      <c r="X338" s="573" t="s">
        <v>34</v>
      </c>
      <c r="Y338" s="574" t="s">
        <v>34</v>
      </c>
      <c r="Z338" s="1007" t="s">
        <v>34</v>
      </c>
      <c r="AA338" s="1008" t="s">
        <v>34</v>
      </c>
      <c r="AB338" s="1008" t="s">
        <v>34</v>
      </c>
      <c r="AC338" s="1009" t="s">
        <v>34</v>
      </c>
      <c r="AD338" s="1007" t="s">
        <v>34</v>
      </c>
      <c r="AE338" s="1008" t="s">
        <v>34</v>
      </c>
      <c r="AF338" s="1008" t="s">
        <v>34</v>
      </c>
      <c r="AG338" s="1009" t="s">
        <v>34</v>
      </c>
    </row>
    <row r="339" spans="1:33" s="136" customFormat="1" ht="27" outlineLevel="1" thickTop="1">
      <c r="A339" s="460"/>
      <c r="B339" s="706" t="s">
        <v>570</v>
      </c>
      <c r="C339" s="242">
        <v>2271</v>
      </c>
      <c r="D339" s="243"/>
      <c r="E339" s="641" t="s">
        <v>571</v>
      </c>
      <c r="F339" s="212" t="s">
        <v>43</v>
      </c>
      <c r="G339" s="653">
        <f>H339+I339</f>
        <v>0</v>
      </c>
      <c r="H339" s="836">
        <f>ROUND(H340*H341/1000,1)</f>
        <v>0</v>
      </c>
      <c r="I339" s="837">
        <f>ROUND(I340*I341/1000,1)</f>
        <v>0</v>
      </c>
      <c r="J339" s="653">
        <f>K339+L339</f>
        <v>0</v>
      </c>
      <c r="K339" s="836">
        <f>ROUND(K340*K341/1000,1)</f>
        <v>0</v>
      </c>
      <c r="L339" s="837">
        <f>ROUND(L340*L341/1000,1)</f>
        <v>0</v>
      </c>
      <c r="M339" s="653">
        <f>N339+O339</f>
        <v>0</v>
      </c>
      <c r="N339" s="836">
        <f>ROUND(N340*N341/1000,1)</f>
        <v>0</v>
      </c>
      <c r="O339" s="837">
        <f>ROUND(O340*O341/1000,1)</f>
        <v>0</v>
      </c>
      <c r="P339" s="653">
        <f>Q339+R339</f>
        <v>0</v>
      </c>
      <c r="Q339" s="836">
        <f>ROUND(Q340*Q341/1000,1)</f>
        <v>0</v>
      </c>
      <c r="R339" s="837">
        <f>ROUND(R340*R341/1000,1)</f>
        <v>0</v>
      </c>
      <c r="S339" s="653">
        <f>T339+U339</f>
        <v>0</v>
      </c>
      <c r="T339" s="836">
        <f>ROUND(T340*T341/1000,1)</f>
        <v>0</v>
      </c>
      <c r="U339" s="837">
        <f>ROUND(U340*U341/1000,1)</f>
        <v>0</v>
      </c>
      <c r="V339" s="575" t="s">
        <v>34</v>
      </c>
      <c r="W339" s="576" t="s">
        <v>34</v>
      </c>
      <c r="X339" s="576" t="s">
        <v>34</v>
      </c>
      <c r="Y339" s="577" t="s">
        <v>34</v>
      </c>
      <c r="Z339" s="983">
        <f t="shared" ref="Z339" si="743">G339-J339</f>
        <v>0</v>
      </c>
      <c r="AA339" s="836">
        <f t="shared" ref="AA339" si="744">G339-M339</f>
        <v>0</v>
      </c>
      <c r="AB339" s="836">
        <f t="shared" ref="AB339" si="745">G339-P339</f>
        <v>0</v>
      </c>
      <c r="AC339" s="984">
        <f t="shared" ref="AC339" si="746">G339-S339</f>
        <v>0</v>
      </c>
      <c r="AD339" s="985">
        <f t="shared" ref="AD339" si="747">IF(G339&gt;0,ROUND((J339/G339),3),0)</f>
        <v>0</v>
      </c>
      <c r="AE339" s="986">
        <f t="shared" ref="AE339" si="748">IF(G339&gt;0,ROUND((M339/G339),3),0)</f>
        <v>0</v>
      </c>
      <c r="AF339" s="986">
        <f t="shared" ref="AF339" si="749">IF(G339&gt;0,ROUND((P339/G339),3),0)</f>
        <v>0</v>
      </c>
      <c r="AG339" s="987">
        <f t="shared" ref="AG339" si="750">IF(G339&gt;0,ROUND((S339/G339),3),0)</f>
        <v>0</v>
      </c>
    </row>
    <row r="340" spans="1:33" s="136" customFormat="1" ht="12" outlineLevel="1">
      <c r="A340" s="1213"/>
      <c r="B340" s="123"/>
      <c r="C340" s="219"/>
      <c r="D340" s="220"/>
      <c r="E340" s="126" t="s">
        <v>572</v>
      </c>
      <c r="F340" s="707" t="s">
        <v>37</v>
      </c>
      <c r="G340" s="760">
        <f>H340+I340</f>
        <v>0</v>
      </c>
      <c r="H340" s="2188"/>
      <c r="I340" s="2189"/>
      <c r="J340" s="760">
        <f>K340+L340</f>
        <v>0</v>
      </c>
      <c r="K340" s="2188"/>
      <c r="L340" s="2189"/>
      <c r="M340" s="760">
        <f>N340+O340</f>
        <v>0</v>
      </c>
      <c r="N340" s="2188"/>
      <c r="O340" s="2189"/>
      <c r="P340" s="760">
        <f>Q340+R340</f>
        <v>0</v>
      </c>
      <c r="Q340" s="2188"/>
      <c r="R340" s="2189"/>
      <c r="S340" s="760">
        <f>T340+U340</f>
        <v>0</v>
      </c>
      <c r="T340" s="2188"/>
      <c r="U340" s="2189"/>
      <c r="V340" s="569" t="s">
        <v>34</v>
      </c>
      <c r="W340" s="570" t="s">
        <v>34</v>
      </c>
      <c r="X340" s="570" t="s">
        <v>34</v>
      </c>
      <c r="Y340" s="571" t="s">
        <v>34</v>
      </c>
      <c r="Z340" s="1004" t="s">
        <v>34</v>
      </c>
      <c r="AA340" s="1005" t="s">
        <v>34</v>
      </c>
      <c r="AB340" s="1005" t="s">
        <v>34</v>
      </c>
      <c r="AC340" s="1006" t="s">
        <v>34</v>
      </c>
      <c r="AD340" s="1004" t="s">
        <v>34</v>
      </c>
      <c r="AE340" s="1005" t="s">
        <v>34</v>
      </c>
      <c r="AF340" s="1005" t="s">
        <v>34</v>
      </c>
      <c r="AG340" s="1006" t="s">
        <v>34</v>
      </c>
    </row>
    <row r="341" spans="1:33" s="136" customFormat="1" ht="12.6" outlineLevel="1" thickBot="1">
      <c r="A341" s="1213"/>
      <c r="B341" s="127"/>
      <c r="C341" s="247"/>
      <c r="D341" s="734"/>
      <c r="E341" s="130" t="s">
        <v>288</v>
      </c>
      <c r="F341" s="247" t="s">
        <v>62</v>
      </c>
      <c r="G341" s="735">
        <f>IF(I341+H341&gt;0,AVERAGE(H341:I341),0)</f>
        <v>0</v>
      </c>
      <c r="H341" s="2190"/>
      <c r="I341" s="2191"/>
      <c r="J341" s="735">
        <f>IF(L341+K341&gt;0,AVERAGE(K341:L341),0)</f>
        <v>0</v>
      </c>
      <c r="K341" s="2190"/>
      <c r="L341" s="2191"/>
      <c r="M341" s="735">
        <f>IF(O341+N341&gt;0,AVERAGE(N341:O341),0)</f>
        <v>0</v>
      </c>
      <c r="N341" s="2190"/>
      <c r="O341" s="2191"/>
      <c r="P341" s="735">
        <f>IF(R341+Q341&gt;0,AVERAGE(Q341:R341),0)</f>
        <v>0</v>
      </c>
      <c r="Q341" s="2190"/>
      <c r="R341" s="2191"/>
      <c r="S341" s="735">
        <f>IF(U341+T341&gt;0,AVERAGE(T341:U341),0)</f>
        <v>0</v>
      </c>
      <c r="T341" s="2190"/>
      <c r="U341" s="2191"/>
      <c r="V341" s="572" t="s">
        <v>34</v>
      </c>
      <c r="W341" s="573" t="s">
        <v>34</v>
      </c>
      <c r="X341" s="573" t="s">
        <v>34</v>
      </c>
      <c r="Y341" s="574" t="s">
        <v>34</v>
      </c>
      <c r="Z341" s="1007" t="s">
        <v>34</v>
      </c>
      <c r="AA341" s="1008" t="s">
        <v>34</v>
      </c>
      <c r="AB341" s="1008" t="s">
        <v>34</v>
      </c>
      <c r="AC341" s="1009" t="s">
        <v>34</v>
      </c>
      <c r="AD341" s="1007" t="s">
        <v>34</v>
      </c>
      <c r="AE341" s="1008" t="s">
        <v>34</v>
      </c>
      <c r="AF341" s="1008" t="s">
        <v>34</v>
      </c>
      <c r="AG341" s="1009" t="s">
        <v>34</v>
      </c>
    </row>
    <row r="342" spans="1:33" s="136" customFormat="1" ht="27" outlineLevel="1" thickTop="1">
      <c r="A342" s="460"/>
      <c r="B342" s="714" t="s">
        <v>573</v>
      </c>
      <c r="C342" s="690">
        <v>2271</v>
      </c>
      <c r="D342" s="738"/>
      <c r="E342" s="716" t="s">
        <v>574</v>
      </c>
      <c r="F342" s="708" t="s">
        <v>43</v>
      </c>
      <c r="G342" s="731">
        <f>H342+I342</f>
        <v>0</v>
      </c>
      <c r="H342" s="739">
        <f>ROUND(H343*H344/1000,1)</f>
        <v>0</v>
      </c>
      <c r="I342" s="792">
        <f>ROUND(I343*I344/1000,1)</f>
        <v>0</v>
      </c>
      <c r="J342" s="731">
        <f>K342+L342</f>
        <v>0</v>
      </c>
      <c r="K342" s="739">
        <f>ROUND(K343*K344/1000,1)</f>
        <v>0</v>
      </c>
      <c r="L342" s="792">
        <f>ROUND(L343*L344/1000,1)</f>
        <v>0</v>
      </c>
      <c r="M342" s="731">
        <f>N342+O342</f>
        <v>0</v>
      </c>
      <c r="N342" s="739">
        <f>ROUND(N343*N344/1000,1)</f>
        <v>0</v>
      </c>
      <c r="O342" s="792">
        <f>ROUND(O343*O344/1000,1)</f>
        <v>0</v>
      </c>
      <c r="P342" s="731">
        <f>Q342+R342</f>
        <v>0</v>
      </c>
      <c r="Q342" s="739">
        <f>ROUND(Q343*Q344/1000,1)</f>
        <v>0</v>
      </c>
      <c r="R342" s="792">
        <f>ROUND(R343*R344/1000,1)</f>
        <v>0</v>
      </c>
      <c r="S342" s="731">
        <f>T342+U342</f>
        <v>0</v>
      </c>
      <c r="T342" s="739">
        <f>ROUND(T343*T344/1000,1)</f>
        <v>0</v>
      </c>
      <c r="U342" s="792">
        <f>ROUND(U343*U344/1000,1)</f>
        <v>0</v>
      </c>
      <c r="V342" s="599" t="s">
        <v>34</v>
      </c>
      <c r="W342" s="600" t="s">
        <v>34</v>
      </c>
      <c r="X342" s="600" t="s">
        <v>34</v>
      </c>
      <c r="Y342" s="601" t="s">
        <v>34</v>
      </c>
      <c r="Z342" s="1045">
        <f t="shared" ref="Z342" si="751">G342-J342</f>
        <v>0</v>
      </c>
      <c r="AA342" s="1046">
        <f t="shared" ref="AA342" si="752">G342-M342</f>
        <v>0</v>
      </c>
      <c r="AB342" s="1046">
        <f t="shared" ref="AB342" si="753">G342-P342</f>
        <v>0</v>
      </c>
      <c r="AC342" s="1047">
        <f t="shared" ref="AC342" si="754">G342-S342</f>
        <v>0</v>
      </c>
      <c r="AD342" s="1048">
        <f t="shared" ref="AD342" si="755">IF(G342&gt;0,ROUND((J342/G342),3),0)</f>
        <v>0</v>
      </c>
      <c r="AE342" s="1049">
        <f t="shared" ref="AE342" si="756">IF(G342&gt;0,ROUND((M342/G342),3),0)</f>
        <v>0</v>
      </c>
      <c r="AF342" s="1049">
        <f t="shared" ref="AF342" si="757">IF(G342&gt;0,ROUND((P342/G342),3),0)</f>
        <v>0</v>
      </c>
      <c r="AG342" s="1050">
        <f t="shared" ref="AG342" si="758">IF(G342&gt;0,ROUND((S342/G342),3),0)</f>
        <v>0</v>
      </c>
    </row>
    <row r="343" spans="1:33" s="136" customFormat="1" ht="12" outlineLevel="1">
      <c r="A343" s="1213"/>
      <c r="B343" s="123"/>
      <c r="C343" s="219"/>
      <c r="D343" s="220"/>
      <c r="E343" s="126" t="s">
        <v>569</v>
      </c>
      <c r="F343" s="707" t="s">
        <v>287</v>
      </c>
      <c r="G343" s="760">
        <f>H343+I343</f>
        <v>0</v>
      </c>
      <c r="H343" s="2188"/>
      <c r="I343" s="2189"/>
      <c r="J343" s="760">
        <f>K343+L343</f>
        <v>0</v>
      </c>
      <c r="K343" s="2188"/>
      <c r="L343" s="2189"/>
      <c r="M343" s="760">
        <f>N343+O343</f>
        <v>0</v>
      </c>
      <c r="N343" s="2188"/>
      <c r="O343" s="2189"/>
      <c r="P343" s="760">
        <f>Q343+R343</f>
        <v>0</v>
      </c>
      <c r="Q343" s="2188"/>
      <c r="R343" s="2189"/>
      <c r="S343" s="760">
        <f>T343+U343</f>
        <v>0</v>
      </c>
      <c r="T343" s="2188"/>
      <c r="U343" s="2189"/>
      <c r="V343" s="569" t="s">
        <v>34</v>
      </c>
      <c r="W343" s="570" t="s">
        <v>34</v>
      </c>
      <c r="X343" s="570" t="s">
        <v>34</v>
      </c>
      <c r="Y343" s="571" t="s">
        <v>34</v>
      </c>
      <c r="Z343" s="1004" t="s">
        <v>34</v>
      </c>
      <c r="AA343" s="1005" t="s">
        <v>34</v>
      </c>
      <c r="AB343" s="1005" t="s">
        <v>34</v>
      </c>
      <c r="AC343" s="1006" t="s">
        <v>34</v>
      </c>
      <c r="AD343" s="1004" t="s">
        <v>34</v>
      </c>
      <c r="AE343" s="1005" t="s">
        <v>34</v>
      </c>
      <c r="AF343" s="1005" t="s">
        <v>34</v>
      </c>
      <c r="AG343" s="1006" t="s">
        <v>34</v>
      </c>
    </row>
    <row r="344" spans="1:33" s="136" customFormat="1" ht="12.6" outlineLevel="1" thickBot="1">
      <c r="A344" s="1213"/>
      <c r="B344" s="127"/>
      <c r="C344" s="247"/>
      <c r="D344" s="734"/>
      <c r="E344" s="130" t="s">
        <v>288</v>
      </c>
      <c r="F344" s="247" t="s">
        <v>62</v>
      </c>
      <c r="G344" s="735">
        <f>IF(I344+H344&gt;0,AVERAGE(H344:I344),0)</f>
        <v>0</v>
      </c>
      <c r="H344" s="2190"/>
      <c r="I344" s="2191"/>
      <c r="J344" s="735">
        <f>IF(L344+K344&gt;0,AVERAGE(K344:L344),0)</f>
        <v>0</v>
      </c>
      <c r="K344" s="2190"/>
      <c r="L344" s="2191"/>
      <c r="M344" s="735">
        <f>IF(O344+N344&gt;0,AVERAGE(N344:O344),0)</f>
        <v>0</v>
      </c>
      <c r="N344" s="2190"/>
      <c r="O344" s="2191"/>
      <c r="P344" s="735">
        <f>IF(R344+Q344&gt;0,AVERAGE(Q344:R344),0)</f>
        <v>0</v>
      </c>
      <c r="Q344" s="2190"/>
      <c r="R344" s="2191"/>
      <c r="S344" s="735">
        <f>IF(U344+T344&gt;0,AVERAGE(T344:U344),0)</f>
        <v>0</v>
      </c>
      <c r="T344" s="2190"/>
      <c r="U344" s="2191"/>
      <c r="V344" s="572" t="s">
        <v>34</v>
      </c>
      <c r="W344" s="573" t="s">
        <v>34</v>
      </c>
      <c r="X344" s="573" t="s">
        <v>34</v>
      </c>
      <c r="Y344" s="574" t="s">
        <v>34</v>
      </c>
      <c r="Z344" s="1007" t="s">
        <v>34</v>
      </c>
      <c r="AA344" s="1008" t="s">
        <v>34</v>
      </c>
      <c r="AB344" s="1008" t="s">
        <v>34</v>
      </c>
      <c r="AC344" s="1009" t="s">
        <v>34</v>
      </c>
      <c r="AD344" s="1007" t="s">
        <v>34</v>
      </c>
      <c r="AE344" s="1008" t="s">
        <v>34</v>
      </c>
      <c r="AF344" s="1008" t="s">
        <v>34</v>
      </c>
      <c r="AG344" s="1009" t="s">
        <v>34</v>
      </c>
    </row>
    <row r="345" spans="1:33" s="136" customFormat="1" ht="15" outlineLevel="1" thickTop="1" thickBot="1">
      <c r="A345" s="460"/>
      <c r="B345" s="717" t="s">
        <v>575</v>
      </c>
      <c r="C345" s="354">
        <v>2271</v>
      </c>
      <c r="D345" s="204"/>
      <c r="E345" s="736" t="s">
        <v>720</v>
      </c>
      <c r="F345" s="203" t="s">
        <v>43</v>
      </c>
      <c r="G345" s="737">
        <f>H345+I345</f>
        <v>0</v>
      </c>
      <c r="H345" s="2192"/>
      <c r="I345" s="2193"/>
      <c r="J345" s="737">
        <f>K345+L345</f>
        <v>0</v>
      </c>
      <c r="K345" s="2192"/>
      <c r="L345" s="2193"/>
      <c r="M345" s="737">
        <f>N345+O345</f>
        <v>0</v>
      </c>
      <c r="N345" s="2192"/>
      <c r="O345" s="2193"/>
      <c r="P345" s="737">
        <f>Q345+R345</f>
        <v>0</v>
      </c>
      <c r="Q345" s="2192"/>
      <c r="R345" s="2193"/>
      <c r="S345" s="737">
        <f>T345+U345</f>
        <v>0</v>
      </c>
      <c r="T345" s="2192"/>
      <c r="U345" s="2193"/>
      <c r="V345" s="575" t="s">
        <v>34</v>
      </c>
      <c r="W345" s="576" t="s">
        <v>34</v>
      </c>
      <c r="X345" s="576" t="s">
        <v>34</v>
      </c>
      <c r="Y345" s="577" t="s">
        <v>34</v>
      </c>
      <c r="Z345" s="983">
        <f t="shared" ref="Z345:Z348" si="759">G345-J345</f>
        <v>0</v>
      </c>
      <c r="AA345" s="836">
        <f t="shared" ref="AA345:AA348" si="760">G345-M345</f>
        <v>0</v>
      </c>
      <c r="AB345" s="836">
        <f t="shared" ref="AB345:AB348" si="761">G345-P345</f>
        <v>0</v>
      </c>
      <c r="AC345" s="984">
        <f t="shared" ref="AC345:AC348" si="762">G345-S345</f>
        <v>0</v>
      </c>
      <c r="AD345" s="985">
        <f t="shared" ref="AD345:AD348" si="763">IF(G345&gt;0,ROUND((J345/G345),3),0)</f>
        <v>0</v>
      </c>
      <c r="AE345" s="986">
        <f t="shared" ref="AE345:AE348" si="764">IF(G345&gt;0,ROUND((M345/G345),3),0)</f>
        <v>0</v>
      </c>
      <c r="AF345" s="986">
        <f t="shared" ref="AF345:AF348" si="765">IF(G345&gt;0,ROUND((P345/G345),3),0)</f>
        <v>0</v>
      </c>
      <c r="AG345" s="987">
        <f t="shared" ref="AG345:AG348" si="766">IF(G345&gt;0,ROUND((S345/G345),3),0)</f>
        <v>0</v>
      </c>
    </row>
    <row r="346" spans="1:33" s="136" customFormat="1" ht="27.6" outlineLevel="1" thickTop="1" thickBot="1">
      <c r="A346" s="460"/>
      <c r="B346" s="740" t="s">
        <v>577</v>
      </c>
      <c r="C346" s="724">
        <v>2271</v>
      </c>
      <c r="D346" s="725"/>
      <c r="E346" s="726" t="s">
        <v>161</v>
      </c>
      <c r="F346" s="741" t="s">
        <v>43</v>
      </c>
      <c r="G346" s="742">
        <f>H346+I346</f>
        <v>0</v>
      </c>
      <c r="H346" s="2200"/>
      <c r="I346" s="2201"/>
      <c r="J346" s="742">
        <f>K346+L346</f>
        <v>0</v>
      </c>
      <c r="K346" s="2200"/>
      <c r="L346" s="2201"/>
      <c r="M346" s="742">
        <f>N346+O346</f>
        <v>0</v>
      </c>
      <c r="N346" s="2200"/>
      <c r="O346" s="2201"/>
      <c r="P346" s="742">
        <f>Q346+R346</f>
        <v>0</v>
      </c>
      <c r="Q346" s="2200"/>
      <c r="R346" s="2201"/>
      <c r="S346" s="742">
        <f>T346+U346</f>
        <v>0</v>
      </c>
      <c r="T346" s="2200"/>
      <c r="U346" s="2201"/>
      <c r="V346" s="743" t="s">
        <v>34</v>
      </c>
      <c r="W346" s="744" t="s">
        <v>34</v>
      </c>
      <c r="X346" s="744" t="s">
        <v>34</v>
      </c>
      <c r="Y346" s="745" t="s">
        <v>34</v>
      </c>
      <c r="Z346" s="1069">
        <f t="shared" si="759"/>
        <v>0</v>
      </c>
      <c r="AA346" s="1070">
        <f t="shared" si="760"/>
        <v>0</v>
      </c>
      <c r="AB346" s="1070">
        <f t="shared" si="761"/>
        <v>0</v>
      </c>
      <c r="AC346" s="1071">
        <f t="shared" si="762"/>
        <v>0</v>
      </c>
      <c r="AD346" s="1072">
        <f t="shared" si="763"/>
        <v>0</v>
      </c>
      <c r="AE346" s="1073">
        <f t="shared" si="764"/>
        <v>0</v>
      </c>
      <c r="AF346" s="1073">
        <f t="shared" si="765"/>
        <v>0</v>
      </c>
      <c r="AG346" s="1074">
        <f t="shared" si="766"/>
        <v>0</v>
      </c>
    </row>
    <row r="347" spans="1:33" s="105" customFormat="1" ht="18.600000000000001" outlineLevel="1" thickBot="1">
      <c r="A347" s="1212"/>
      <c r="B347" s="749" t="s">
        <v>289</v>
      </c>
      <c r="C347" s="750" t="s">
        <v>290</v>
      </c>
      <c r="D347" s="751"/>
      <c r="E347" s="752" t="s">
        <v>291</v>
      </c>
      <c r="F347" s="750" t="s">
        <v>43</v>
      </c>
      <c r="G347" s="784">
        <f>ROUND(G348+G351+G354+G355,1)</f>
        <v>58.9</v>
      </c>
      <c r="H347" s="785">
        <f t="shared" ref="H347:I347" si="767">ROUND(H348+H351+H354+H355,1)</f>
        <v>2</v>
      </c>
      <c r="I347" s="793">
        <f t="shared" si="767"/>
        <v>56.9</v>
      </c>
      <c r="J347" s="784">
        <f>ROUND(J348+J351+J354+J355,1)</f>
        <v>12.4</v>
      </c>
      <c r="K347" s="785">
        <f t="shared" ref="K347:L347" si="768">ROUND(K348+K351+K354+K355,1)</f>
        <v>2</v>
      </c>
      <c r="L347" s="793">
        <f t="shared" si="768"/>
        <v>10.4</v>
      </c>
      <c r="M347" s="784">
        <f>ROUND(M348+M351+M354+M355,1)</f>
        <v>22.6</v>
      </c>
      <c r="N347" s="785">
        <f t="shared" ref="N347:O347" si="769">ROUND(N348+N351+N354+N355,1)</f>
        <v>2</v>
      </c>
      <c r="O347" s="793">
        <f t="shared" si="769"/>
        <v>20.6</v>
      </c>
      <c r="P347" s="784">
        <f>ROUND(P348+P351+P354+P355,1)</f>
        <v>0</v>
      </c>
      <c r="Q347" s="785">
        <f t="shared" ref="Q347:R347" si="770">ROUND(Q348+Q351+Q354+Q355,1)</f>
        <v>0</v>
      </c>
      <c r="R347" s="793">
        <f t="shared" si="770"/>
        <v>0</v>
      </c>
      <c r="S347" s="784">
        <f>ROUND(S348+S351+S354+S355,1)</f>
        <v>0</v>
      </c>
      <c r="T347" s="785">
        <f t="shared" ref="T347:U347" si="771">ROUND(T348+T351+T354+T355,1)</f>
        <v>0</v>
      </c>
      <c r="U347" s="793">
        <f t="shared" si="771"/>
        <v>0</v>
      </c>
      <c r="V347" s="753" t="s">
        <v>34</v>
      </c>
      <c r="W347" s="754" t="s">
        <v>34</v>
      </c>
      <c r="X347" s="754" t="s">
        <v>34</v>
      </c>
      <c r="Y347" s="755" t="s">
        <v>34</v>
      </c>
      <c r="Z347" s="1075">
        <f t="shared" si="759"/>
        <v>46.5</v>
      </c>
      <c r="AA347" s="1076">
        <f t="shared" si="760"/>
        <v>36.299999999999997</v>
      </c>
      <c r="AB347" s="1076">
        <f t="shared" si="761"/>
        <v>58.9</v>
      </c>
      <c r="AC347" s="1077">
        <f t="shared" si="762"/>
        <v>58.9</v>
      </c>
      <c r="AD347" s="1078">
        <f t="shared" si="763"/>
        <v>0.21099999999999999</v>
      </c>
      <c r="AE347" s="1079">
        <f t="shared" si="764"/>
        <v>0.38400000000000001</v>
      </c>
      <c r="AF347" s="1079">
        <f t="shared" si="765"/>
        <v>0</v>
      </c>
      <c r="AG347" s="1080">
        <f t="shared" si="766"/>
        <v>0</v>
      </c>
    </row>
    <row r="348" spans="1:33" s="122" customFormat="1" outlineLevel="1">
      <c r="A348" s="460"/>
      <c r="B348" s="702" t="s">
        <v>578</v>
      </c>
      <c r="C348" s="703">
        <v>2272</v>
      </c>
      <c r="D348" s="290"/>
      <c r="E348" s="713" t="s">
        <v>579</v>
      </c>
      <c r="F348" s="212" t="s">
        <v>43</v>
      </c>
      <c r="G348" s="653">
        <f>H348+I348</f>
        <v>15.7</v>
      </c>
      <c r="H348" s="836">
        <f>ROUND(H349*H350/1000,1)</f>
        <v>2</v>
      </c>
      <c r="I348" s="837">
        <f>ROUND(I349*I350/1000,1)</f>
        <v>13.7</v>
      </c>
      <c r="J348" s="653">
        <f>K348+L348</f>
        <v>3</v>
      </c>
      <c r="K348" s="836">
        <f>ROUND(K349*K350/1000,1)</f>
        <v>2</v>
      </c>
      <c r="L348" s="837">
        <f>ROUND(L349*L350/1000,1)</f>
        <v>1</v>
      </c>
      <c r="M348" s="653">
        <f>N348+O348</f>
        <v>5.7</v>
      </c>
      <c r="N348" s="836">
        <f>ROUND(N349*N350/1000,1)</f>
        <v>2</v>
      </c>
      <c r="O348" s="837">
        <f>ROUND(O349*O350/1000,1)</f>
        <v>3.7</v>
      </c>
      <c r="P348" s="653">
        <f>Q348+R348</f>
        <v>0</v>
      </c>
      <c r="Q348" s="836">
        <f>ROUND(Q349*Q350/1000,1)</f>
        <v>0</v>
      </c>
      <c r="R348" s="837">
        <f>ROUND(R349*R350/1000,1)</f>
        <v>0</v>
      </c>
      <c r="S348" s="653">
        <f>T348+U348</f>
        <v>0</v>
      </c>
      <c r="T348" s="836">
        <f>ROUND(T349*T350/1000,1)</f>
        <v>0</v>
      </c>
      <c r="U348" s="837">
        <f>ROUND(U349*U350/1000,1)</f>
        <v>0</v>
      </c>
      <c r="V348" s="575" t="s">
        <v>34</v>
      </c>
      <c r="W348" s="576" t="s">
        <v>34</v>
      </c>
      <c r="X348" s="576" t="s">
        <v>34</v>
      </c>
      <c r="Y348" s="577" t="s">
        <v>34</v>
      </c>
      <c r="Z348" s="983">
        <f t="shared" si="759"/>
        <v>12.7</v>
      </c>
      <c r="AA348" s="836">
        <f t="shared" si="760"/>
        <v>10</v>
      </c>
      <c r="AB348" s="836">
        <f t="shared" si="761"/>
        <v>15.7</v>
      </c>
      <c r="AC348" s="984">
        <f t="shared" si="762"/>
        <v>15.7</v>
      </c>
      <c r="AD348" s="985">
        <f t="shared" si="763"/>
        <v>0.191</v>
      </c>
      <c r="AE348" s="986">
        <f t="shared" si="764"/>
        <v>0.36299999999999999</v>
      </c>
      <c r="AF348" s="986">
        <f t="shared" si="765"/>
        <v>0</v>
      </c>
      <c r="AG348" s="987">
        <f t="shared" si="766"/>
        <v>0</v>
      </c>
    </row>
    <row r="349" spans="1:33" s="122" customFormat="1" ht="12" outlineLevel="1">
      <c r="A349" s="1213"/>
      <c r="B349" s="691"/>
      <c r="C349" s="707"/>
      <c r="D349" s="138"/>
      <c r="E349" s="628" t="s">
        <v>569</v>
      </c>
      <c r="F349" s="707" t="s">
        <v>292</v>
      </c>
      <c r="G349" s="779">
        <f>H349+I349</f>
        <v>1833</v>
      </c>
      <c r="H349" s="2188">
        <v>233</v>
      </c>
      <c r="I349" s="2189">
        <v>1600</v>
      </c>
      <c r="J349" s="760">
        <f>K349+L349</f>
        <v>350.05</v>
      </c>
      <c r="K349" s="2188">
        <v>233.37</v>
      </c>
      <c r="L349" s="2189">
        <v>116.68</v>
      </c>
      <c r="M349" s="760">
        <f>N349+O349</f>
        <v>659</v>
      </c>
      <c r="N349" s="2188">
        <v>233</v>
      </c>
      <c r="O349" s="2189">
        <v>426</v>
      </c>
      <c r="P349" s="760">
        <f>Q349+R349</f>
        <v>0</v>
      </c>
      <c r="Q349" s="2188"/>
      <c r="R349" s="2189"/>
      <c r="S349" s="760">
        <f>T349+U349</f>
        <v>0</v>
      </c>
      <c r="T349" s="2188"/>
      <c r="U349" s="2189"/>
      <c r="V349" s="569" t="s">
        <v>34</v>
      </c>
      <c r="W349" s="570" t="s">
        <v>34</v>
      </c>
      <c r="X349" s="570" t="s">
        <v>34</v>
      </c>
      <c r="Y349" s="571" t="s">
        <v>34</v>
      </c>
      <c r="Z349" s="1004" t="s">
        <v>34</v>
      </c>
      <c r="AA349" s="1005" t="s">
        <v>34</v>
      </c>
      <c r="AB349" s="1005" t="s">
        <v>34</v>
      </c>
      <c r="AC349" s="1006" t="s">
        <v>34</v>
      </c>
      <c r="AD349" s="1004" t="s">
        <v>34</v>
      </c>
      <c r="AE349" s="1005" t="s">
        <v>34</v>
      </c>
      <c r="AF349" s="1005" t="s">
        <v>34</v>
      </c>
      <c r="AG349" s="1006" t="s">
        <v>34</v>
      </c>
    </row>
    <row r="350" spans="1:33" s="122" customFormat="1" ht="12.6" outlineLevel="1" thickBot="1">
      <c r="A350" s="1213"/>
      <c r="B350" s="691"/>
      <c r="C350" s="707"/>
      <c r="D350" s="291"/>
      <c r="E350" s="748" t="s">
        <v>288</v>
      </c>
      <c r="F350" s="247" t="s">
        <v>62</v>
      </c>
      <c r="G350" s="735">
        <f>IF(I350+H350&gt;0,AVERAGE(H350:I350),0)</f>
        <v>8.5679999999999996</v>
      </c>
      <c r="H350" s="2190">
        <v>8.5679999999999996</v>
      </c>
      <c r="I350" s="2191">
        <v>8.5679999999999996</v>
      </c>
      <c r="J350" s="735">
        <f>IF(L350+K350&gt;0,AVERAGE(K350:L350),0)</f>
        <v>8.5685000000000002</v>
      </c>
      <c r="K350" s="2190">
        <v>8.57</v>
      </c>
      <c r="L350" s="2191">
        <v>8.5670000000000002</v>
      </c>
      <c r="M350" s="735">
        <f>IF(O350+N350&gt;0,AVERAGE(N350:O350),0)</f>
        <v>8.6785500000000013</v>
      </c>
      <c r="N350" s="2190">
        <v>8.57</v>
      </c>
      <c r="O350" s="2191">
        <v>8.7871000000000006</v>
      </c>
      <c r="P350" s="735">
        <f>IF(R350+Q350&gt;0,AVERAGE(Q350:R350),0)</f>
        <v>0</v>
      </c>
      <c r="Q350" s="2190"/>
      <c r="R350" s="2191"/>
      <c r="S350" s="735">
        <f>IF(U350+T350&gt;0,AVERAGE(T350:U350),0)</f>
        <v>0</v>
      </c>
      <c r="T350" s="2190"/>
      <c r="U350" s="2191"/>
      <c r="V350" s="572" t="s">
        <v>34</v>
      </c>
      <c r="W350" s="573" t="s">
        <v>34</v>
      </c>
      <c r="X350" s="573" t="s">
        <v>34</v>
      </c>
      <c r="Y350" s="574" t="s">
        <v>34</v>
      </c>
      <c r="Z350" s="1007" t="s">
        <v>34</v>
      </c>
      <c r="AA350" s="1008" t="s">
        <v>34</v>
      </c>
      <c r="AB350" s="1008" t="s">
        <v>34</v>
      </c>
      <c r="AC350" s="1009" t="s">
        <v>34</v>
      </c>
      <c r="AD350" s="1007" t="s">
        <v>34</v>
      </c>
      <c r="AE350" s="1008" t="s">
        <v>34</v>
      </c>
      <c r="AF350" s="1008" t="s">
        <v>34</v>
      </c>
      <c r="AG350" s="1009" t="s">
        <v>34</v>
      </c>
    </row>
    <row r="351" spans="1:33" s="122" customFormat="1" ht="14.4" outlineLevel="1" thickTop="1">
      <c r="A351" s="460"/>
      <c r="B351" s="714" t="s">
        <v>580</v>
      </c>
      <c r="C351" s="708">
        <v>2272</v>
      </c>
      <c r="D351" s="715"/>
      <c r="E351" s="244" t="s">
        <v>581</v>
      </c>
      <c r="F351" s="212" t="s">
        <v>43</v>
      </c>
      <c r="G351" s="653">
        <f>H351+I351</f>
        <v>13.2</v>
      </c>
      <c r="H351" s="836">
        <f>ROUND(H352*H353/1000,1)</f>
        <v>0</v>
      </c>
      <c r="I351" s="837">
        <f>ROUND(I352*I353/1000,1)</f>
        <v>13.2</v>
      </c>
      <c r="J351" s="653">
        <f>K351+L351</f>
        <v>3.6</v>
      </c>
      <c r="K351" s="836">
        <f>ROUND(K352*K353/1000,1)</f>
        <v>0</v>
      </c>
      <c r="L351" s="837">
        <f>ROUND(L352*L353/1000,1)</f>
        <v>3.6</v>
      </c>
      <c r="M351" s="653">
        <f>N351+O351</f>
        <v>6.8</v>
      </c>
      <c r="N351" s="836">
        <f>ROUND(N352*N353/1000,1)</f>
        <v>0</v>
      </c>
      <c r="O351" s="837">
        <f>ROUND(O352*O353/1000,1)</f>
        <v>6.8</v>
      </c>
      <c r="P351" s="653">
        <f>Q351+R351</f>
        <v>0</v>
      </c>
      <c r="Q351" s="836">
        <f>ROUND(Q352*Q353/1000,1)</f>
        <v>0</v>
      </c>
      <c r="R351" s="837">
        <f>ROUND(R352*R353/1000,1)</f>
        <v>0</v>
      </c>
      <c r="S351" s="653">
        <f>T351+U351</f>
        <v>0</v>
      </c>
      <c r="T351" s="836">
        <f>ROUND(T352*T353/1000,1)</f>
        <v>0</v>
      </c>
      <c r="U351" s="837">
        <f>ROUND(U352*U353/1000,1)</f>
        <v>0</v>
      </c>
      <c r="V351" s="599" t="s">
        <v>34</v>
      </c>
      <c r="W351" s="600" t="s">
        <v>34</v>
      </c>
      <c r="X351" s="600" t="s">
        <v>34</v>
      </c>
      <c r="Y351" s="601" t="s">
        <v>34</v>
      </c>
      <c r="Z351" s="1045">
        <f t="shared" ref="Z351" si="772">G351-J351</f>
        <v>9.6</v>
      </c>
      <c r="AA351" s="1046">
        <f t="shared" ref="AA351" si="773">G351-M351</f>
        <v>6.3999999999999995</v>
      </c>
      <c r="AB351" s="1046">
        <f t="shared" ref="AB351" si="774">G351-P351</f>
        <v>13.2</v>
      </c>
      <c r="AC351" s="1047">
        <f t="shared" ref="AC351" si="775">G351-S351</f>
        <v>13.2</v>
      </c>
      <c r="AD351" s="1048">
        <f t="shared" ref="AD351" si="776">IF(G351&gt;0,ROUND((J351/G351),3),0)</f>
        <v>0.27300000000000002</v>
      </c>
      <c r="AE351" s="1049">
        <f t="shared" ref="AE351" si="777">IF(G351&gt;0,ROUND((M351/G351),3),0)</f>
        <v>0.51500000000000001</v>
      </c>
      <c r="AF351" s="1049">
        <f t="shared" ref="AF351" si="778">IF(G351&gt;0,ROUND((P351/G351),3),0)</f>
        <v>0</v>
      </c>
      <c r="AG351" s="1050">
        <f t="shared" ref="AG351" si="779">IF(G351&gt;0,ROUND((S351/G351),3),0)</f>
        <v>0</v>
      </c>
    </row>
    <row r="352" spans="1:33" s="122" customFormat="1" ht="12" outlineLevel="1">
      <c r="A352" s="1213"/>
      <c r="B352" s="691"/>
      <c r="C352" s="707"/>
      <c r="D352" s="627"/>
      <c r="E352" s="628" t="s">
        <v>569</v>
      </c>
      <c r="F352" s="707" t="s">
        <v>292</v>
      </c>
      <c r="G352" s="779">
        <f>H352+I352</f>
        <v>1730</v>
      </c>
      <c r="H352" s="2188"/>
      <c r="I352" s="2189">
        <v>1730</v>
      </c>
      <c r="J352" s="760">
        <f>K352+L352</f>
        <v>475.17160000000001</v>
      </c>
      <c r="K352" s="2188"/>
      <c r="L352" s="2189">
        <v>475.17160000000001</v>
      </c>
      <c r="M352" s="760">
        <f>N352+O352</f>
        <v>872.34</v>
      </c>
      <c r="N352" s="2188"/>
      <c r="O352" s="2189">
        <v>872.34</v>
      </c>
      <c r="P352" s="760">
        <f>Q352+R352</f>
        <v>0</v>
      </c>
      <c r="Q352" s="2188"/>
      <c r="R352" s="2189"/>
      <c r="S352" s="760">
        <f>T352+U352</f>
        <v>0</v>
      </c>
      <c r="T352" s="2188"/>
      <c r="U352" s="2189"/>
      <c r="V352" s="569" t="s">
        <v>34</v>
      </c>
      <c r="W352" s="570" t="s">
        <v>34</v>
      </c>
      <c r="X352" s="570" t="s">
        <v>34</v>
      </c>
      <c r="Y352" s="571" t="s">
        <v>34</v>
      </c>
      <c r="Z352" s="1004" t="s">
        <v>34</v>
      </c>
      <c r="AA352" s="1005" t="s">
        <v>34</v>
      </c>
      <c r="AB352" s="1005" t="s">
        <v>34</v>
      </c>
      <c r="AC352" s="1006" t="s">
        <v>34</v>
      </c>
      <c r="AD352" s="1004" t="s">
        <v>34</v>
      </c>
      <c r="AE352" s="1005" t="s">
        <v>34</v>
      </c>
      <c r="AF352" s="1005" t="s">
        <v>34</v>
      </c>
      <c r="AG352" s="1006" t="s">
        <v>34</v>
      </c>
    </row>
    <row r="353" spans="1:33" s="122" customFormat="1" ht="12.6" outlineLevel="1" thickBot="1">
      <c r="A353" s="1213"/>
      <c r="B353" s="127"/>
      <c r="C353" s="247"/>
      <c r="D353" s="248"/>
      <c r="E353" s="130" t="s">
        <v>288</v>
      </c>
      <c r="F353" s="247" t="s">
        <v>62</v>
      </c>
      <c r="G353" s="735">
        <f>IF(I353+H353&gt;0,AVERAGE(H353:I353),0)</f>
        <v>7.6319999999999997</v>
      </c>
      <c r="H353" s="2190"/>
      <c r="I353" s="2191">
        <v>7.6319999999999997</v>
      </c>
      <c r="J353" s="735">
        <f>IF(L353+K353&gt;0,AVERAGE(K353:L353),0)</f>
        <v>7.6310000000000002</v>
      </c>
      <c r="K353" s="2190"/>
      <c r="L353" s="2191">
        <v>7.6310000000000002</v>
      </c>
      <c r="M353" s="735">
        <f>IF(O353+N353&gt;0,AVERAGE(N353:O353),0)</f>
        <v>7.74</v>
      </c>
      <c r="N353" s="2190"/>
      <c r="O353" s="2191">
        <v>7.74</v>
      </c>
      <c r="P353" s="735">
        <f>IF(R353+Q353&gt;0,AVERAGE(Q353:R353),0)</f>
        <v>0</v>
      </c>
      <c r="Q353" s="2190"/>
      <c r="R353" s="2191"/>
      <c r="S353" s="735">
        <f>IF(U353+T353&gt;0,AVERAGE(T353:U353),0)</f>
        <v>0</v>
      </c>
      <c r="T353" s="2190"/>
      <c r="U353" s="2191"/>
      <c r="V353" s="572" t="s">
        <v>34</v>
      </c>
      <c r="W353" s="573" t="s">
        <v>34</v>
      </c>
      <c r="X353" s="573" t="s">
        <v>34</v>
      </c>
      <c r="Y353" s="574" t="s">
        <v>34</v>
      </c>
      <c r="Z353" s="1007" t="s">
        <v>34</v>
      </c>
      <c r="AA353" s="1008" t="s">
        <v>34</v>
      </c>
      <c r="AB353" s="1008" t="s">
        <v>34</v>
      </c>
      <c r="AC353" s="1009" t="s">
        <v>34</v>
      </c>
      <c r="AD353" s="1007" t="s">
        <v>34</v>
      </c>
      <c r="AE353" s="1008" t="s">
        <v>34</v>
      </c>
      <c r="AF353" s="1008" t="s">
        <v>34</v>
      </c>
      <c r="AG353" s="1009" t="s">
        <v>34</v>
      </c>
    </row>
    <row r="354" spans="1:33" s="122" customFormat="1" ht="15" outlineLevel="1" thickTop="1" thickBot="1">
      <c r="A354" s="460"/>
      <c r="B354" s="717" t="s">
        <v>582</v>
      </c>
      <c r="C354" s="203">
        <v>2272</v>
      </c>
      <c r="D354" s="228"/>
      <c r="E354" s="736" t="s">
        <v>719</v>
      </c>
      <c r="F354" s="203" t="s">
        <v>43</v>
      </c>
      <c r="G354" s="737">
        <f>H354+I354</f>
        <v>30</v>
      </c>
      <c r="H354" s="2192"/>
      <c r="I354" s="2193">
        <v>30</v>
      </c>
      <c r="J354" s="737">
        <f>K354+L354</f>
        <v>5.8</v>
      </c>
      <c r="K354" s="2192"/>
      <c r="L354" s="2193">
        <v>5.8</v>
      </c>
      <c r="M354" s="737">
        <f>N354+O354</f>
        <v>10.1</v>
      </c>
      <c r="N354" s="2192"/>
      <c r="O354" s="2193">
        <v>10.1</v>
      </c>
      <c r="P354" s="737">
        <f>Q354+R354</f>
        <v>0</v>
      </c>
      <c r="Q354" s="2192"/>
      <c r="R354" s="2193"/>
      <c r="S354" s="737">
        <f>T354+U354</f>
        <v>0</v>
      </c>
      <c r="T354" s="2192"/>
      <c r="U354" s="2193"/>
      <c r="V354" s="575" t="s">
        <v>34</v>
      </c>
      <c r="W354" s="576" t="s">
        <v>34</v>
      </c>
      <c r="X354" s="576" t="s">
        <v>34</v>
      </c>
      <c r="Y354" s="577" t="s">
        <v>34</v>
      </c>
      <c r="Z354" s="983">
        <f t="shared" ref="Z354:Z357" si="780">G354-J354</f>
        <v>24.2</v>
      </c>
      <c r="AA354" s="836">
        <f t="shared" ref="AA354:AA357" si="781">G354-M354</f>
        <v>19.899999999999999</v>
      </c>
      <c r="AB354" s="836">
        <f t="shared" ref="AB354:AB357" si="782">G354-P354</f>
        <v>30</v>
      </c>
      <c r="AC354" s="984">
        <f t="shared" ref="AC354:AC357" si="783">G354-S354</f>
        <v>30</v>
      </c>
      <c r="AD354" s="985">
        <f t="shared" ref="AD354:AD357" si="784">IF(G354&gt;0,ROUND((J354/G354),3),0)</f>
        <v>0.193</v>
      </c>
      <c r="AE354" s="986">
        <f t="shared" ref="AE354:AE357" si="785">IF(G354&gt;0,ROUND((M354/G354),3),0)</f>
        <v>0.33700000000000002</v>
      </c>
      <c r="AF354" s="986">
        <f t="shared" ref="AF354:AF357" si="786">IF(G354&gt;0,ROUND((P354/G354),3),0)</f>
        <v>0</v>
      </c>
      <c r="AG354" s="987">
        <f t="shared" ref="AG354:AG357" si="787">IF(G354&gt;0,ROUND((S354/G354),3),0)</f>
        <v>0</v>
      </c>
    </row>
    <row r="355" spans="1:33" s="122" customFormat="1" ht="27.6" outlineLevel="1" thickTop="1" thickBot="1">
      <c r="A355" s="460"/>
      <c r="B355" s="706" t="s">
        <v>583</v>
      </c>
      <c r="C355" s="242">
        <v>2272</v>
      </c>
      <c r="D355" s="709"/>
      <c r="E355" s="710" t="s">
        <v>161</v>
      </c>
      <c r="F355" s="212" t="s">
        <v>43</v>
      </c>
      <c r="G355" s="783">
        <f>H355+I355</f>
        <v>0</v>
      </c>
      <c r="H355" s="2202"/>
      <c r="I355" s="2195"/>
      <c r="J355" s="783">
        <f>K355+L355</f>
        <v>0</v>
      </c>
      <c r="K355" s="2202"/>
      <c r="L355" s="2195"/>
      <c r="M355" s="783">
        <f>N355+O355</f>
        <v>0</v>
      </c>
      <c r="N355" s="2202"/>
      <c r="O355" s="2195"/>
      <c r="P355" s="783">
        <f>Q355+R355</f>
        <v>0</v>
      </c>
      <c r="Q355" s="2202"/>
      <c r="R355" s="2195"/>
      <c r="S355" s="783">
        <f>T355+U355</f>
        <v>0</v>
      </c>
      <c r="T355" s="2202"/>
      <c r="U355" s="2195"/>
      <c r="V355" s="743" t="s">
        <v>34</v>
      </c>
      <c r="W355" s="744" t="s">
        <v>34</v>
      </c>
      <c r="X355" s="744" t="s">
        <v>34</v>
      </c>
      <c r="Y355" s="745" t="s">
        <v>34</v>
      </c>
      <c r="Z355" s="1069">
        <f t="shared" si="780"/>
        <v>0</v>
      </c>
      <c r="AA355" s="1070">
        <f t="shared" si="781"/>
        <v>0</v>
      </c>
      <c r="AB355" s="1070">
        <f t="shared" si="782"/>
        <v>0</v>
      </c>
      <c r="AC355" s="1071">
        <f t="shared" si="783"/>
        <v>0</v>
      </c>
      <c r="AD355" s="1072">
        <f t="shared" si="784"/>
        <v>0</v>
      </c>
      <c r="AE355" s="1073">
        <f t="shared" si="785"/>
        <v>0</v>
      </c>
      <c r="AF355" s="1073">
        <f t="shared" si="786"/>
        <v>0</v>
      </c>
      <c r="AG355" s="1074">
        <f t="shared" si="787"/>
        <v>0</v>
      </c>
    </row>
    <row r="356" spans="1:33" s="105" customFormat="1" ht="18.600000000000001" outlineLevel="1" thickBot="1">
      <c r="A356" s="1212"/>
      <c r="B356" s="640" t="s">
        <v>293</v>
      </c>
      <c r="C356" s="756" t="s">
        <v>294</v>
      </c>
      <c r="D356" s="757"/>
      <c r="E356" s="758" t="s">
        <v>295</v>
      </c>
      <c r="F356" s="763" t="s">
        <v>43</v>
      </c>
      <c r="G356" s="887">
        <f t="shared" ref="G356:U356" si="788">ROUND((G357+G360+G361),1)</f>
        <v>329.2</v>
      </c>
      <c r="H356" s="659">
        <f t="shared" si="788"/>
        <v>7</v>
      </c>
      <c r="I356" s="660">
        <f t="shared" si="788"/>
        <v>322.2</v>
      </c>
      <c r="J356" s="887">
        <f t="shared" si="788"/>
        <v>43.6</v>
      </c>
      <c r="K356" s="659">
        <f t="shared" si="788"/>
        <v>7</v>
      </c>
      <c r="L356" s="660">
        <f t="shared" si="788"/>
        <v>36.6</v>
      </c>
      <c r="M356" s="887">
        <f t="shared" si="788"/>
        <v>90.4</v>
      </c>
      <c r="N356" s="659">
        <f t="shared" si="788"/>
        <v>7</v>
      </c>
      <c r="O356" s="660">
        <f t="shared" si="788"/>
        <v>83.4</v>
      </c>
      <c r="P356" s="887">
        <f t="shared" si="788"/>
        <v>0</v>
      </c>
      <c r="Q356" s="659">
        <f t="shared" si="788"/>
        <v>0</v>
      </c>
      <c r="R356" s="660">
        <f t="shared" si="788"/>
        <v>0</v>
      </c>
      <c r="S356" s="887">
        <f t="shared" si="788"/>
        <v>0</v>
      </c>
      <c r="T356" s="659">
        <f t="shared" si="788"/>
        <v>0</v>
      </c>
      <c r="U356" s="660">
        <f t="shared" si="788"/>
        <v>0</v>
      </c>
      <c r="V356" s="684" t="s">
        <v>34</v>
      </c>
      <c r="W356" s="685" t="s">
        <v>34</v>
      </c>
      <c r="X356" s="685" t="s">
        <v>34</v>
      </c>
      <c r="Y356" s="686" t="s">
        <v>34</v>
      </c>
      <c r="Z356" s="1063">
        <f t="shared" si="780"/>
        <v>285.59999999999997</v>
      </c>
      <c r="AA356" s="1064">
        <f t="shared" si="781"/>
        <v>238.79999999999998</v>
      </c>
      <c r="AB356" s="1064">
        <f t="shared" si="782"/>
        <v>329.2</v>
      </c>
      <c r="AC356" s="1065">
        <f t="shared" si="783"/>
        <v>329.2</v>
      </c>
      <c r="AD356" s="1066">
        <f t="shared" si="784"/>
        <v>0.13200000000000001</v>
      </c>
      <c r="AE356" s="1067">
        <f t="shared" si="785"/>
        <v>0.27500000000000002</v>
      </c>
      <c r="AF356" s="1067">
        <f t="shared" si="786"/>
        <v>0</v>
      </c>
      <c r="AG356" s="1068">
        <f t="shared" si="787"/>
        <v>0</v>
      </c>
    </row>
    <row r="357" spans="1:33" s="136" customFormat="1" outlineLevel="1">
      <c r="A357" s="460"/>
      <c r="B357" s="702" t="s">
        <v>584</v>
      </c>
      <c r="C357" s="703">
        <v>2273</v>
      </c>
      <c r="D357" s="712"/>
      <c r="E357" s="713" t="s">
        <v>585</v>
      </c>
      <c r="F357" s="212" t="s">
        <v>43</v>
      </c>
      <c r="G357" s="653">
        <f>H357+I357</f>
        <v>329.2</v>
      </c>
      <c r="H357" s="730">
        <f>ROUND(H358*H359/1000,1)</f>
        <v>7</v>
      </c>
      <c r="I357" s="794">
        <f>ROUND(I358*I359/1000,1)</f>
        <v>322.2</v>
      </c>
      <c r="J357" s="653">
        <f>K357+L357</f>
        <v>43.6</v>
      </c>
      <c r="K357" s="730">
        <f>ROUND(K358*K359/1000,1)</f>
        <v>7</v>
      </c>
      <c r="L357" s="794">
        <f>ROUND(L358*L359/1000,1)</f>
        <v>36.6</v>
      </c>
      <c r="M357" s="653">
        <f>N357+O357</f>
        <v>90.4</v>
      </c>
      <c r="N357" s="730">
        <f>ROUND(N358*N359/1000,1)</f>
        <v>7</v>
      </c>
      <c r="O357" s="794">
        <f>ROUND(O358*O359/1000,1)</f>
        <v>83.4</v>
      </c>
      <c r="P357" s="653">
        <f>Q357+R357</f>
        <v>0</v>
      </c>
      <c r="Q357" s="730">
        <f>ROUND(Q358*Q359/1000,1)</f>
        <v>0</v>
      </c>
      <c r="R357" s="794">
        <f>ROUND(R358*R359/1000,1)</f>
        <v>0</v>
      </c>
      <c r="S357" s="653">
        <f>T357+U357</f>
        <v>0</v>
      </c>
      <c r="T357" s="730">
        <f>ROUND(T358*T359/1000,1)</f>
        <v>0</v>
      </c>
      <c r="U357" s="794">
        <f>ROUND(U358*U359/1000,1)</f>
        <v>0</v>
      </c>
      <c r="V357" s="575" t="s">
        <v>34</v>
      </c>
      <c r="W357" s="576" t="s">
        <v>34</v>
      </c>
      <c r="X357" s="576" t="s">
        <v>34</v>
      </c>
      <c r="Y357" s="577" t="s">
        <v>34</v>
      </c>
      <c r="Z357" s="983">
        <f t="shared" si="780"/>
        <v>285.59999999999997</v>
      </c>
      <c r="AA357" s="836">
        <f t="shared" si="781"/>
        <v>238.79999999999998</v>
      </c>
      <c r="AB357" s="836">
        <f t="shared" si="782"/>
        <v>329.2</v>
      </c>
      <c r="AC357" s="984">
        <f t="shared" si="783"/>
        <v>329.2</v>
      </c>
      <c r="AD357" s="985">
        <f t="shared" si="784"/>
        <v>0.13200000000000001</v>
      </c>
      <c r="AE357" s="986">
        <f t="shared" si="785"/>
        <v>0.27500000000000002</v>
      </c>
      <c r="AF357" s="986">
        <f t="shared" si="786"/>
        <v>0</v>
      </c>
      <c r="AG357" s="987">
        <f t="shared" si="787"/>
        <v>0</v>
      </c>
    </row>
    <row r="358" spans="1:33" s="136" customFormat="1" ht="12" outlineLevel="1">
      <c r="A358" s="1213"/>
      <c r="B358" s="691"/>
      <c r="C358" s="707"/>
      <c r="D358" s="627"/>
      <c r="E358" s="628" t="s">
        <v>569</v>
      </c>
      <c r="F358" s="707" t="s">
        <v>296</v>
      </c>
      <c r="G358" s="759">
        <f>H358+I358</f>
        <v>130168</v>
      </c>
      <c r="H358" s="2188">
        <v>2766</v>
      </c>
      <c r="I358" s="2189">
        <v>127402</v>
      </c>
      <c r="J358" s="760">
        <f>K358+L358</f>
        <v>17102</v>
      </c>
      <c r="K358" s="2188">
        <v>2745</v>
      </c>
      <c r="L358" s="2189">
        <v>14357</v>
      </c>
      <c r="M358" s="760">
        <f>N358+O358</f>
        <v>35448</v>
      </c>
      <c r="N358" s="2188">
        <v>2745</v>
      </c>
      <c r="O358" s="2189">
        <v>32703</v>
      </c>
      <c r="P358" s="760">
        <f>Q358+R358</f>
        <v>0</v>
      </c>
      <c r="Q358" s="2188"/>
      <c r="R358" s="2189"/>
      <c r="S358" s="760">
        <f>T358+U358</f>
        <v>0</v>
      </c>
      <c r="T358" s="2188"/>
      <c r="U358" s="2189"/>
      <c r="V358" s="569" t="s">
        <v>34</v>
      </c>
      <c r="W358" s="570" t="s">
        <v>34</v>
      </c>
      <c r="X358" s="570" t="s">
        <v>34</v>
      </c>
      <c r="Y358" s="571" t="s">
        <v>34</v>
      </c>
      <c r="Z358" s="1004" t="s">
        <v>34</v>
      </c>
      <c r="AA358" s="1005" t="s">
        <v>34</v>
      </c>
      <c r="AB358" s="1005" t="s">
        <v>34</v>
      </c>
      <c r="AC358" s="1006" t="s">
        <v>34</v>
      </c>
      <c r="AD358" s="1004" t="s">
        <v>34</v>
      </c>
      <c r="AE358" s="1005" t="s">
        <v>34</v>
      </c>
      <c r="AF358" s="1005" t="s">
        <v>34</v>
      </c>
      <c r="AG358" s="1006" t="s">
        <v>34</v>
      </c>
    </row>
    <row r="359" spans="1:33" s="136" customFormat="1" ht="12.6" outlineLevel="1" thickBot="1">
      <c r="A359" s="1213"/>
      <c r="B359" s="705"/>
      <c r="C359" s="689"/>
      <c r="D359" s="228"/>
      <c r="E359" s="130" t="s">
        <v>288</v>
      </c>
      <c r="F359" s="247" t="s">
        <v>62</v>
      </c>
      <c r="G359" s="735">
        <f>IF(I359+H359&gt;0,AVERAGE(H359:I359),0)</f>
        <v>2.5289999999999999</v>
      </c>
      <c r="H359" s="2190">
        <v>2.5289999999999999</v>
      </c>
      <c r="I359" s="2191">
        <v>2.5289999999999999</v>
      </c>
      <c r="J359" s="735">
        <f>IF(L359+K359&gt;0,AVERAGE(K359:L359),0)</f>
        <v>2.5510000000000002</v>
      </c>
      <c r="K359" s="2190">
        <v>2.5499999999999998</v>
      </c>
      <c r="L359" s="2191">
        <v>2.552</v>
      </c>
      <c r="M359" s="735">
        <f>IF(O359+N359&gt;0,AVERAGE(N359:O359),0)</f>
        <v>2.5499999999999998</v>
      </c>
      <c r="N359" s="2190">
        <v>2.5499999999999998</v>
      </c>
      <c r="O359" s="2191">
        <v>2.5499999999999998</v>
      </c>
      <c r="P359" s="735">
        <f>IF(R359+Q359&gt;0,AVERAGE(Q359:R359),0)</f>
        <v>0</v>
      </c>
      <c r="Q359" s="2190"/>
      <c r="R359" s="2191"/>
      <c r="S359" s="735">
        <f>IF(U359+T359&gt;0,AVERAGE(T359:U359),0)</f>
        <v>0</v>
      </c>
      <c r="T359" s="2190"/>
      <c r="U359" s="2191"/>
      <c r="V359" s="572" t="s">
        <v>34</v>
      </c>
      <c r="W359" s="573" t="s">
        <v>34</v>
      </c>
      <c r="X359" s="573" t="s">
        <v>34</v>
      </c>
      <c r="Y359" s="574" t="s">
        <v>34</v>
      </c>
      <c r="Z359" s="1007" t="s">
        <v>34</v>
      </c>
      <c r="AA359" s="1008" t="s">
        <v>34</v>
      </c>
      <c r="AB359" s="1008" t="s">
        <v>34</v>
      </c>
      <c r="AC359" s="1009" t="s">
        <v>34</v>
      </c>
      <c r="AD359" s="1007" t="s">
        <v>34</v>
      </c>
      <c r="AE359" s="1008" t="s">
        <v>34</v>
      </c>
      <c r="AF359" s="1008" t="s">
        <v>34</v>
      </c>
      <c r="AG359" s="1009" t="s">
        <v>34</v>
      </c>
    </row>
    <row r="360" spans="1:33" s="136" customFormat="1" ht="15" outlineLevel="1" thickTop="1" thickBot="1">
      <c r="A360" s="460"/>
      <c r="B360" s="717" t="s">
        <v>586</v>
      </c>
      <c r="C360" s="203">
        <v>2273</v>
      </c>
      <c r="D360" s="228"/>
      <c r="E360" s="736" t="s">
        <v>720</v>
      </c>
      <c r="F360" s="203" t="s">
        <v>43</v>
      </c>
      <c r="G360" s="737">
        <f>H360+I360</f>
        <v>0</v>
      </c>
      <c r="H360" s="2192"/>
      <c r="I360" s="2193"/>
      <c r="J360" s="737">
        <f>K360+L360</f>
        <v>0</v>
      </c>
      <c r="K360" s="2192"/>
      <c r="L360" s="2193"/>
      <c r="M360" s="737">
        <f>N360+O360</f>
        <v>0</v>
      </c>
      <c r="N360" s="2192"/>
      <c r="O360" s="2193"/>
      <c r="P360" s="737">
        <f>Q360+R360</f>
        <v>0</v>
      </c>
      <c r="Q360" s="2192"/>
      <c r="R360" s="2193"/>
      <c r="S360" s="737">
        <f>T360+U360</f>
        <v>0</v>
      </c>
      <c r="T360" s="2192"/>
      <c r="U360" s="2193"/>
      <c r="V360" s="575" t="s">
        <v>34</v>
      </c>
      <c r="W360" s="576" t="s">
        <v>34</v>
      </c>
      <c r="X360" s="576" t="s">
        <v>34</v>
      </c>
      <c r="Y360" s="577" t="s">
        <v>34</v>
      </c>
      <c r="Z360" s="983">
        <f t="shared" ref="Z360:Z363" si="789">G360-J360</f>
        <v>0</v>
      </c>
      <c r="AA360" s="836">
        <f t="shared" ref="AA360:AA363" si="790">G360-M360</f>
        <v>0</v>
      </c>
      <c r="AB360" s="836">
        <f t="shared" ref="AB360:AB363" si="791">G360-P360</f>
        <v>0</v>
      </c>
      <c r="AC360" s="984">
        <f t="shared" ref="AC360:AC363" si="792">G360-S360</f>
        <v>0</v>
      </c>
      <c r="AD360" s="985">
        <f t="shared" ref="AD360:AD363" si="793">IF(G360&gt;0,ROUND((J360/G360),3),0)</f>
        <v>0</v>
      </c>
      <c r="AE360" s="986">
        <f t="shared" ref="AE360:AE363" si="794">IF(G360&gt;0,ROUND((M360/G360),3),0)</f>
        <v>0</v>
      </c>
      <c r="AF360" s="986">
        <f t="shared" ref="AF360:AF363" si="795">IF(G360&gt;0,ROUND((P360/G360),3),0)</f>
        <v>0</v>
      </c>
      <c r="AG360" s="987">
        <f t="shared" ref="AG360:AG363" si="796">IF(G360&gt;0,ROUND((S360/G360),3),0)</f>
        <v>0</v>
      </c>
    </row>
    <row r="361" spans="1:33" s="136" customFormat="1" ht="27.6" outlineLevel="1" thickTop="1" thickBot="1">
      <c r="A361" s="1213"/>
      <c r="B361" s="706" t="s">
        <v>587</v>
      </c>
      <c r="C361" s="242">
        <v>2273</v>
      </c>
      <c r="D361" s="709"/>
      <c r="E361" s="710" t="s">
        <v>161</v>
      </c>
      <c r="F361" s="212" t="s">
        <v>43</v>
      </c>
      <c r="G361" s="653">
        <f>H361+I361</f>
        <v>0</v>
      </c>
      <c r="H361" s="2198"/>
      <c r="I361" s="2199"/>
      <c r="J361" s="653">
        <f>K361+L361</f>
        <v>0</v>
      </c>
      <c r="K361" s="2198"/>
      <c r="L361" s="2199"/>
      <c r="M361" s="653">
        <f>N361+O361</f>
        <v>0</v>
      </c>
      <c r="N361" s="2198"/>
      <c r="O361" s="2199"/>
      <c r="P361" s="653">
        <f>Q361+R361</f>
        <v>0</v>
      </c>
      <c r="Q361" s="2198"/>
      <c r="R361" s="2199"/>
      <c r="S361" s="653">
        <f>T361+U361</f>
        <v>0</v>
      </c>
      <c r="T361" s="2198"/>
      <c r="U361" s="2199"/>
      <c r="V361" s="743" t="s">
        <v>34</v>
      </c>
      <c r="W361" s="744" t="s">
        <v>34</v>
      </c>
      <c r="X361" s="744" t="s">
        <v>34</v>
      </c>
      <c r="Y361" s="745" t="s">
        <v>34</v>
      </c>
      <c r="Z361" s="1069">
        <f t="shared" si="789"/>
        <v>0</v>
      </c>
      <c r="AA361" s="1070">
        <f t="shared" si="790"/>
        <v>0</v>
      </c>
      <c r="AB361" s="1070">
        <f t="shared" si="791"/>
        <v>0</v>
      </c>
      <c r="AC361" s="1071">
        <f t="shared" si="792"/>
        <v>0</v>
      </c>
      <c r="AD361" s="1072">
        <f t="shared" si="793"/>
        <v>0</v>
      </c>
      <c r="AE361" s="1073">
        <f t="shared" si="794"/>
        <v>0</v>
      </c>
      <c r="AF361" s="1073">
        <f t="shared" si="795"/>
        <v>0</v>
      </c>
      <c r="AG361" s="1074">
        <f t="shared" si="796"/>
        <v>0</v>
      </c>
    </row>
    <row r="362" spans="1:33" s="105" customFormat="1" ht="18.600000000000001" outlineLevel="1" thickBot="1">
      <c r="A362" s="1212"/>
      <c r="B362" s="640" t="s">
        <v>297</v>
      </c>
      <c r="C362" s="756" t="s">
        <v>298</v>
      </c>
      <c r="D362" s="757"/>
      <c r="E362" s="758" t="s">
        <v>299</v>
      </c>
      <c r="F362" s="763" t="s">
        <v>43</v>
      </c>
      <c r="G362" s="887">
        <f t="shared" ref="G362:U362" si="797">ROUND((G363+G366+G367),1)</f>
        <v>0</v>
      </c>
      <c r="H362" s="659">
        <f t="shared" si="797"/>
        <v>0</v>
      </c>
      <c r="I362" s="660">
        <f t="shared" si="797"/>
        <v>0</v>
      </c>
      <c r="J362" s="887">
        <f t="shared" si="797"/>
        <v>0</v>
      </c>
      <c r="K362" s="659">
        <f t="shared" si="797"/>
        <v>0</v>
      </c>
      <c r="L362" s="660">
        <f t="shared" si="797"/>
        <v>0</v>
      </c>
      <c r="M362" s="887">
        <f t="shared" si="797"/>
        <v>0</v>
      </c>
      <c r="N362" s="659">
        <f t="shared" si="797"/>
        <v>0</v>
      </c>
      <c r="O362" s="660">
        <f t="shared" si="797"/>
        <v>0</v>
      </c>
      <c r="P362" s="887">
        <f t="shared" si="797"/>
        <v>0</v>
      </c>
      <c r="Q362" s="659">
        <f t="shared" si="797"/>
        <v>0</v>
      </c>
      <c r="R362" s="660">
        <f t="shared" si="797"/>
        <v>0</v>
      </c>
      <c r="S362" s="887">
        <f t="shared" si="797"/>
        <v>0</v>
      </c>
      <c r="T362" s="659">
        <f t="shared" si="797"/>
        <v>0</v>
      </c>
      <c r="U362" s="660">
        <f t="shared" si="797"/>
        <v>0</v>
      </c>
      <c r="V362" s="684" t="s">
        <v>34</v>
      </c>
      <c r="W362" s="685" t="s">
        <v>34</v>
      </c>
      <c r="X362" s="685" t="s">
        <v>34</v>
      </c>
      <c r="Y362" s="686" t="s">
        <v>34</v>
      </c>
      <c r="Z362" s="1063">
        <f t="shared" si="789"/>
        <v>0</v>
      </c>
      <c r="AA362" s="1064">
        <f t="shared" si="790"/>
        <v>0</v>
      </c>
      <c r="AB362" s="1064">
        <f t="shared" si="791"/>
        <v>0</v>
      </c>
      <c r="AC362" s="1065">
        <f t="shared" si="792"/>
        <v>0</v>
      </c>
      <c r="AD362" s="1066">
        <f t="shared" si="793"/>
        <v>0</v>
      </c>
      <c r="AE362" s="1067">
        <f t="shared" si="794"/>
        <v>0</v>
      </c>
      <c r="AF362" s="1067">
        <f t="shared" si="795"/>
        <v>0</v>
      </c>
      <c r="AG362" s="1068">
        <f t="shared" si="796"/>
        <v>0</v>
      </c>
    </row>
    <row r="363" spans="1:33" s="136" customFormat="1" outlineLevel="1">
      <c r="A363" s="460"/>
      <c r="B363" s="702" t="s">
        <v>589</v>
      </c>
      <c r="C363" s="703">
        <v>2274</v>
      </c>
      <c r="D363" s="712"/>
      <c r="E363" s="713" t="s">
        <v>590</v>
      </c>
      <c r="F363" s="791" t="s">
        <v>43</v>
      </c>
      <c r="G363" s="732">
        <f>H363+I363</f>
        <v>0</v>
      </c>
      <c r="H363" s="761">
        <f>ROUND(H364*H365/1000,1)</f>
        <v>0</v>
      </c>
      <c r="I363" s="762">
        <f>ROUND(I364*I365/1000,1)</f>
        <v>0</v>
      </c>
      <c r="J363" s="732">
        <f>K363+L363</f>
        <v>0</v>
      </c>
      <c r="K363" s="761">
        <f>ROUND(K364*K365/1000,1)</f>
        <v>0</v>
      </c>
      <c r="L363" s="762">
        <f>ROUND(L364*L365/1000,1)</f>
        <v>0</v>
      </c>
      <c r="M363" s="732">
        <f>N363+O363</f>
        <v>0</v>
      </c>
      <c r="N363" s="761">
        <f>ROUND(N364*N365/1000,1)</f>
        <v>0</v>
      </c>
      <c r="O363" s="762">
        <f>ROUND(O364*O365/1000,1)</f>
        <v>0</v>
      </c>
      <c r="P363" s="732">
        <f>Q363+R363</f>
        <v>0</v>
      </c>
      <c r="Q363" s="761">
        <f>ROUND(Q364*Q365/1000,1)</f>
        <v>0</v>
      </c>
      <c r="R363" s="762">
        <f>ROUND(R364*R365/1000,1)</f>
        <v>0</v>
      </c>
      <c r="S363" s="732">
        <f>T363+U363</f>
        <v>0</v>
      </c>
      <c r="T363" s="761">
        <f>ROUND(T364*T365/1000,1)</f>
        <v>0</v>
      </c>
      <c r="U363" s="762">
        <f>ROUND(U364*U365/1000,1)</f>
        <v>0</v>
      </c>
      <c r="V363" s="575" t="s">
        <v>34</v>
      </c>
      <c r="W363" s="576" t="s">
        <v>34</v>
      </c>
      <c r="X363" s="576" t="s">
        <v>34</v>
      </c>
      <c r="Y363" s="577" t="s">
        <v>34</v>
      </c>
      <c r="Z363" s="983">
        <f t="shared" si="789"/>
        <v>0</v>
      </c>
      <c r="AA363" s="836">
        <f t="shared" si="790"/>
        <v>0</v>
      </c>
      <c r="AB363" s="836">
        <f t="shared" si="791"/>
        <v>0</v>
      </c>
      <c r="AC363" s="984">
        <f t="shared" si="792"/>
        <v>0</v>
      </c>
      <c r="AD363" s="985">
        <f t="shared" si="793"/>
        <v>0</v>
      </c>
      <c r="AE363" s="986">
        <f t="shared" si="794"/>
        <v>0</v>
      </c>
      <c r="AF363" s="986">
        <f t="shared" si="795"/>
        <v>0</v>
      </c>
      <c r="AG363" s="987">
        <f t="shared" si="796"/>
        <v>0</v>
      </c>
    </row>
    <row r="364" spans="1:33" s="136" customFormat="1" ht="12" outlineLevel="1">
      <c r="A364" s="1213"/>
      <c r="B364" s="691"/>
      <c r="C364" s="707"/>
      <c r="D364" s="627"/>
      <c r="E364" s="628" t="s">
        <v>569</v>
      </c>
      <c r="F364" s="707" t="s">
        <v>292</v>
      </c>
      <c r="G364" s="779">
        <f>H364+I364</f>
        <v>0</v>
      </c>
      <c r="H364" s="2188"/>
      <c r="I364" s="2189"/>
      <c r="J364" s="760">
        <f>K364+L364</f>
        <v>0</v>
      </c>
      <c r="K364" s="2188"/>
      <c r="L364" s="2189"/>
      <c r="M364" s="760">
        <f>N364+O364</f>
        <v>0</v>
      </c>
      <c r="N364" s="2188"/>
      <c r="O364" s="2189"/>
      <c r="P364" s="760">
        <f>Q364+R364</f>
        <v>0</v>
      </c>
      <c r="Q364" s="2188"/>
      <c r="R364" s="2189"/>
      <c r="S364" s="760">
        <f>T364+U364</f>
        <v>0</v>
      </c>
      <c r="T364" s="2188"/>
      <c r="U364" s="2189"/>
      <c r="V364" s="569" t="s">
        <v>34</v>
      </c>
      <c r="W364" s="570" t="s">
        <v>34</v>
      </c>
      <c r="X364" s="570" t="s">
        <v>34</v>
      </c>
      <c r="Y364" s="571" t="s">
        <v>34</v>
      </c>
      <c r="Z364" s="1004" t="s">
        <v>34</v>
      </c>
      <c r="AA364" s="1005" t="s">
        <v>34</v>
      </c>
      <c r="AB364" s="1005" t="s">
        <v>34</v>
      </c>
      <c r="AC364" s="1006" t="s">
        <v>34</v>
      </c>
      <c r="AD364" s="1004" t="s">
        <v>34</v>
      </c>
      <c r="AE364" s="1005" t="s">
        <v>34</v>
      </c>
      <c r="AF364" s="1005" t="s">
        <v>34</v>
      </c>
      <c r="AG364" s="1006" t="s">
        <v>34</v>
      </c>
    </row>
    <row r="365" spans="1:33" s="136" customFormat="1" ht="12.6" outlineLevel="1" thickBot="1">
      <c r="A365" s="1213"/>
      <c r="B365" s="127"/>
      <c r="C365" s="247"/>
      <c r="D365" s="248"/>
      <c r="E365" s="130" t="s">
        <v>288</v>
      </c>
      <c r="F365" s="247" t="s">
        <v>62</v>
      </c>
      <c r="G365" s="735">
        <f>IF(I365+H365&gt;0,AVERAGE(H365:I365),0)</f>
        <v>0</v>
      </c>
      <c r="H365" s="2190"/>
      <c r="I365" s="2191"/>
      <c r="J365" s="735">
        <f>IF(L365+K365&gt;0,AVERAGE(K365:L365),0)</f>
        <v>0</v>
      </c>
      <c r="K365" s="2190"/>
      <c r="L365" s="2191"/>
      <c r="M365" s="735">
        <f>IF(O365+N365&gt;0,AVERAGE(N365:O365),0)</f>
        <v>0</v>
      </c>
      <c r="N365" s="2190"/>
      <c r="O365" s="2191"/>
      <c r="P365" s="735">
        <f>IF(R365+Q365&gt;0,AVERAGE(Q365:R365),0)</f>
        <v>0</v>
      </c>
      <c r="Q365" s="2190"/>
      <c r="R365" s="2191"/>
      <c r="S365" s="735">
        <f>IF(U365+T365&gt;0,AVERAGE(T365:U365),0)</f>
        <v>0</v>
      </c>
      <c r="T365" s="2190"/>
      <c r="U365" s="2191"/>
      <c r="V365" s="572" t="s">
        <v>34</v>
      </c>
      <c r="W365" s="573" t="s">
        <v>34</v>
      </c>
      <c r="X365" s="573" t="s">
        <v>34</v>
      </c>
      <c r="Y365" s="574" t="s">
        <v>34</v>
      </c>
      <c r="Z365" s="1007" t="s">
        <v>34</v>
      </c>
      <c r="AA365" s="1008" t="s">
        <v>34</v>
      </c>
      <c r="AB365" s="1008" t="s">
        <v>34</v>
      </c>
      <c r="AC365" s="1009" t="s">
        <v>34</v>
      </c>
      <c r="AD365" s="1007" t="s">
        <v>34</v>
      </c>
      <c r="AE365" s="1008" t="s">
        <v>34</v>
      </c>
      <c r="AF365" s="1008" t="s">
        <v>34</v>
      </c>
      <c r="AG365" s="1009" t="s">
        <v>34</v>
      </c>
    </row>
    <row r="366" spans="1:33" s="136" customFormat="1" ht="15" outlineLevel="1" thickTop="1" thickBot="1">
      <c r="A366" s="460"/>
      <c r="B366" s="717" t="s">
        <v>591</v>
      </c>
      <c r="C366" s="203">
        <v>2274</v>
      </c>
      <c r="D366" s="228"/>
      <c r="E366" s="736" t="s">
        <v>720</v>
      </c>
      <c r="F366" s="203" t="s">
        <v>43</v>
      </c>
      <c r="G366" s="737">
        <f>H366+I366</f>
        <v>0</v>
      </c>
      <c r="H366" s="2192"/>
      <c r="I366" s="2193"/>
      <c r="J366" s="737">
        <f>K366+L366</f>
        <v>0</v>
      </c>
      <c r="K366" s="2192"/>
      <c r="L366" s="2193"/>
      <c r="M366" s="737">
        <f>N366+O366</f>
        <v>0</v>
      </c>
      <c r="N366" s="2192"/>
      <c r="O366" s="2193"/>
      <c r="P366" s="737">
        <f>Q366+R366</f>
        <v>0</v>
      </c>
      <c r="Q366" s="2192"/>
      <c r="R366" s="2193"/>
      <c r="S366" s="737">
        <f>T366+U366</f>
        <v>0</v>
      </c>
      <c r="T366" s="2192"/>
      <c r="U366" s="2193"/>
      <c r="V366" s="575" t="s">
        <v>34</v>
      </c>
      <c r="W366" s="576" t="s">
        <v>34</v>
      </c>
      <c r="X366" s="576" t="s">
        <v>34</v>
      </c>
      <c r="Y366" s="577" t="s">
        <v>34</v>
      </c>
      <c r="Z366" s="983">
        <f t="shared" ref="Z366:Z369" si="798">G366-J366</f>
        <v>0</v>
      </c>
      <c r="AA366" s="836">
        <f t="shared" ref="AA366:AA369" si="799">G366-M366</f>
        <v>0</v>
      </c>
      <c r="AB366" s="836">
        <f t="shared" ref="AB366:AB369" si="800">G366-P366</f>
        <v>0</v>
      </c>
      <c r="AC366" s="984">
        <f t="shared" ref="AC366:AC369" si="801">G366-S366</f>
        <v>0</v>
      </c>
      <c r="AD366" s="985">
        <f t="shared" ref="AD366:AD369" si="802">IF(G366&gt;0,ROUND((J366/G366),3),0)</f>
        <v>0</v>
      </c>
      <c r="AE366" s="986">
        <f t="shared" ref="AE366:AE369" si="803">IF(G366&gt;0,ROUND((M366/G366),3),0)</f>
        <v>0</v>
      </c>
      <c r="AF366" s="986">
        <f t="shared" ref="AF366:AF369" si="804">IF(G366&gt;0,ROUND((P366/G366),3),0)</f>
        <v>0</v>
      </c>
      <c r="AG366" s="987">
        <f t="shared" ref="AG366:AG369" si="805">IF(G366&gt;0,ROUND((S366/G366),3),0)</f>
        <v>0</v>
      </c>
    </row>
    <row r="367" spans="1:33" s="136" customFormat="1" ht="27.6" outlineLevel="1" thickTop="1" thickBot="1">
      <c r="A367" s="1213"/>
      <c r="B367" s="706" t="s">
        <v>592</v>
      </c>
      <c r="C367" s="242">
        <v>2274</v>
      </c>
      <c r="D367" s="709"/>
      <c r="E367" s="710" t="s">
        <v>161</v>
      </c>
      <c r="F367" s="212" t="s">
        <v>43</v>
      </c>
      <c r="G367" s="656">
        <f>H367+I367</f>
        <v>0</v>
      </c>
      <c r="H367" s="2196"/>
      <c r="I367" s="2197"/>
      <c r="J367" s="656">
        <f>K367+L367</f>
        <v>0</v>
      </c>
      <c r="K367" s="2196"/>
      <c r="L367" s="2197"/>
      <c r="M367" s="656">
        <f>N367+O367</f>
        <v>0</v>
      </c>
      <c r="N367" s="2196"/>
      <c r="O367" s="2197"/>
      <c r="P367" s="656">
        <f>Q367+R367</f>
        <v>0</v>
      </c>
      <c r="Q367" s="2196"/>
      <c r="R367" s="2197"/>
      <c r="S367" s="656">
        <f>T367+U367</f>
        <v>0</v>
      </c>
      <c r="T367" s="2196"/>
      <c r="U367" s="2197"/>
      <c r="V367" s="768" t="s">
        <v>34</v>
      </c>
      <c r="W367" s="744" t="s">
        <v>34</v>
      </c>
      <c r="X367" s="744" t="s">
        <v>34</v>
      </c>
      <c r="Y367" s="745" t="s">
        <v>34</v>
      </c>
      <c r="Z367" s="1069">
        <f t="shared" si="798"/>
        <v>0</v>
      </c>
      <c r="AA367" s="1070">
        <f t="shared" si="799"/>
        <v>0</v>
      </c>
      <c r="AB367" s="1070">
        <f t="shared" si="800"/>
        <v>0</v>
      </c>
      <c r="AC367" s="1071">
        <f t="shared" si="801"/>
        <v>0</v>
      </c>
      <c r="AD367" s="1072">
        <f t="shared" si="802"/>
        <v>0</v>
      </c>
      <c r="AE367" s="1073">
        <f t="shared" si="803"/>
        <v>0</v>
      </c>
      <c r="AF367" s="1073">
        <f t="shared" si="804"/>
        <v>0</v>
      </c>
      <c r="AG367" s="1074">
        <f t="shared" si="805"/>
        <v>0</v>
      </c>
    </row>
    <row r="368" spans="1:33" s="292" customFormat="1" ht="18.600000000000001" outlineLevel="1" thickBot="1">
      <c r="A368" s="1212"/>
      <c r="B368" s="764" t="s">
        <v>300</v>
      </c>
      <c r="C368" s="763" t="s">
        <v>301</v>
      </c>
      <c r="D368" s="765"/>
      <c r="E368" s="766" t="s">
        <v>302</v>
      </c>
      <c r="F368" s="763" t="s">
        <v>43</v>
      </c>
      <c r="G368" s="780">
        <f t="shared" ref="G368:U368" si="806">ROUND(G369+G372+G375+G378+G379,1)</f>
        <v>0</v>
      </c>
      <c r="H368" s="781">
        <f t="shared" si="806"/>
        <v>0</v>
      </c>
      <c r="I368" s="782">
        <f t="shared" si="806"/>
        <v>0</v>
      </c>
      <c r="J368" s="780">
        <f t="shared" si="806"/>
        <v>0</v>
      </c>
      <c r="K368" s="781">
        <f t="shared" si="806"/>
        <v>0</v>
      </c>
      <c r="L368" s="782">
        <f t="shared" si="806"/>
        <v>0</v>
      </c>
      <c r="M368" s="780">
        <f t="shared" si="806"/>
        <v>0</v>
      </c>
      <c r="N368" s="781">
        <f t="shared" si="806"/>
        <v>0</v>
      </c>
      <c r="O368" s="782">
        <f t="shared" si="806"/>
        <v>0</v>
      </c>
      <c r="P368" s="780">
        <f t="shared" si="806"/>
        <v>0</v>
      </c>
      <c r="Q368" s="781">
        <f t="shared" si="806"/>
        <v>0</v>
      </c>
      <c r="R368" s="782">
        <f t="shared" si="806"/>
        <v>0</v>
      </c>
      <c r="S368" s="780">
        <f t="shared" si="806"/>
        <v>0</v>
      </c>
      <c r="T368" s="781">
        <f t="shared" si="806"/>
        <v>0</v>
      </c>
      <c r="U368" s="782">
        <f t="shared" si="806"/>
        <v>0</v>
      </c>
      <c r="V368" s="769" t="s">
        <v>34</v>
      </c>
      <c r="W368" s="685" t="s">
        <v>34</v>
      </c>
      <c r="X368" s="685" t="s">
        <v>34</v>
      </c>
      <c r="Y368" s="686" t="s">
        <v>34</v>
      </c>
      <c r="Z368" s="1063">
        <f t="shared" si="798"/>
        <v>0</v>
      </c>
      <c r="AA368" s="1064">
        <f t="shared" si="799"/>
        <v>0</v>
      </c>
      <c r="AB368" s="1064">
        <f t="shared" si="800"/>
        <v>0</v>
      </c>
      <c r="AC368" s="1065">
        <f t="shared" si="801"/>
        <v>0</v>
      </c>
      <c r="AD368" s="1066">
        <f t="shared" si="802"/>
        <v>0</v>
      </c>
      <c r="AE368" s="1067">
        <f t="shared" si="803"/>
        <v>0</v>
      </c>
      <c r="AF368" s="1067">
        <f t="shared" si="804"/>
        <v>0</v>
      </c>
      <c r="AG368" s="1068">
        <f t="shared" si="805"/>
        <v>0</v>
      </c>
    </row>
    <row r="369" spans="1:33" s="136" customFormat="1" outlineLevel="1">
      <c r="A369" s="460"/>
      <c r="B369" s="702" t="s">
        <v>593</v>
      </c>
      <c r="C369" s="703">
        <v>2275</v>
      </c>
      <c r="D369" s="712"/>
      <c r="E369" s="713" t="s">
        <v>594</v>
      </c>
      <c r="F369" s="791" t="s">
        <v>43</v>
      </c>
      <c r="G369" s="653">
        <f>H369+I369</f>
        <v>0</v>
      </c>
      <c r="H369" s="730">
        <f>ROUND(H370*H371/1000,1)</f>
        <v>0</v>
      </c>
      <c r="I369" s="794">
        <f>ROUND(I370*I371/1000,1)</f>
        <v>0</v>
      </c>
      <c r="J369" s="653">
        <f>K369+L369</f>
        <v>0</v>
      </c>
      <c r="K369" s="730">
        <f>ROUND(K370*K371/1000,1)</f>
        <v>0</v>
      </c>
      <c r="L369" s="794">
        <f>ROUND(L370*L371/1000,1)</f>
        <v>0</v>
      </c>
      <c r="M369" s="653">
        <f>N369+O369</f>
        <v>0</v>
      </c>
      <c r="N369" s="730">
        <f>ROUND(N370*N371/1000,1)</f>
        <v>0</v>
      </c>
      <c r="O369" s="794">
        <f>ROUND(O370*O371/1000,1)</f>
        <v>0</v>
      </c>
      <c r="P369" s="653">
        <f>Q369+R369</f>
        <v>0</v>
      </c>
      <c r="Q369" s="730">
        <f>ROUND(Q370*Q371/1000,1)</f>
        <v>0</v>
      </c>
      <c r="R369" s="794">
        <f>ROUND(R370*R371/1000,1)</f>
        <v>0</v>
      </c>
      <c r="S369" s="653">
        <f>T369+U369</f>
        <v>0</v>
      </c>
      <c r="T369" s="730">
        <f>ROUND(T370*T371/1000,1)</f>
        <v>0</v>
      </c>
      <c r="U369" s="794">
        <f>ROUND(U370*U371/1000,1)</f>
        <v>0</v>
      </c>
      <c r="V369" s="770" t="s">
        <v>34</v>
      </c>
      <c r="W369" s="576" t="s">
        <v>34</v>
      </c>
      <c r="X369" s="576" t="s">
        <v>34</v>
      </c>
      <c r="Y369" s="577" t="s">
        <v>34</v>
      </c>
      <c r="Z369" s="983">
        <f t="shared" si="798"/>
        <v>0</v>
      </c>
      <c r="AA369" s="836">
        <f t="shared" si="799"/>
        <v>0</v>
      </c>
      <c r="AB369" s="836">
        <f t="shared" si="800"/>
        <v>0</v>
      </c>
      <c r="AC369" s="984">
        <f t="shared" si="801"/>
        <v>0</v>
      </c>
      <c r="AD369" s="985">
        <f t="shared" si="802"/>
        <v>0</v>
      </c>
      <c r="AE369" s="986">
        <f t="shared" si="803"/>
        <v>0</v>
      </c>
      <c r="AF369" s="986">
        <f t="shared" si="804"/>
        <v>0</v>
      </c>
      <c r="AG369" s="987">
        <f t="shared" si="805"/>
        <v>0</v>
      </c>
    </row>
    <row r="370" spans="1:33" s="136" customFormat="1" ht="12" outlineLevel="1">
      <c r="A370" s="1213"/>
      <c r="B370" s="691"/>
      <c r="C370" s="707"/>
      <c r="D370" s="627"/>
      <c r="E370" s="628" t="s">
        <v>569</v>
      </c>
      <c r="F370" s="707" t="s">
        <v>303</v>
      </c>
      <c r="G370" s="779">
        <f>H370+I370</f>
        <v>0</v>
      </c>
      <c r="H370" s="2188"/>
      <c r="I370" s="2189"/>
      <c r="J370" s="760">
        <f>K370+L370</f>
        <v>0</v>
      </c>
      <c r="K370" s="2188"/>
      <c r="L370" s="2189"/>
      <c r="M370" s="760">
        <f>N370+O370</f>
        <v>0</v>
      </c>
      <c r="N370" s="2188"/>
      <c r="O370" s="2189"/>
      <c r="P370" s="760">
        <f>Q370+R370</f>
        <v>0</v>
      </c>
      <c r="Q370" s="2188"/>
      <c r="R370" s="2189"/>
      <c r="S370" s="760">
        <f>T370+U370</f>
        <v>0</v>
      </c>
      <c r="T370" s="2188"/>
      <c r="U370" s="2189"/>
      <c r="V370" s="2257" t="s">
        <v>34</v>
      </c>
      <c r="W370" s="570" t="s">
        <v>34</v>
      </c>
      <c r="X370" s="570" t="s">
        <v>34</v>
      </c>
      <c r="Y370" s="571" t="s">
        <v>34</v>
      </c>
      <c r="Z370" s="1004" t="s">
        <v>34</v>
      </c>
      <c r="AA370" s="1005" t="s">
        <v>34</v>
      </c>
      <c r="AB370" s="1005" t="s">
        <v>34</v>
      </c>
      <c r="AC370" s="1006" t="s">
        <v>34</v>
      </c>
      <c r="AD370" s="1004" t="s">
        <v>34</v>
      </c>
      <c r="AE370" s="1005" t="s">
        <v>34</v>
      </c>
      <c r="AF370" s="1005" t="s">
        <v>34</v>
      </c>
      <c r="AG370" s="1006" t="s">
        <v>34</v>
      </c>
    </row>
    <row r="371" spans="1:33" s="136" customFormat="1" ht="12.6" outlineLevel="1" thickBot="1">
      <c r="A371" s="1213"/>
      <c r="B371" s="127"/>
      <c r="C371" s="247"/>
      <c r="D371" s="248"/>
      <c r="E371" s="130" t="s">
        <v>304</v>
      </c>
      <c r="F371" s="247" t="s">
        <v>62</v>
      </c>
      <c r="G371" s="735">
        <f>IF(I371+H371&gt;0,AVERAGE(H371:I371),0)</f>
        <v>0</v>
      </c>
      <c r="H371" s="2190"/>
      <c r="I371" s="2191"/>
      <c r="J371" s="735">
        <f>IF(L371+K371&gt;0,AVERAGE(K371:L371),0)</f>
        <v>0</v>
      </c>
      <c r="K371" s="2190"/>
      <c r="L371" s="2191"/>
      <c r="M371" s="735">
        <f>IF(O371+N371&gt;0,AVERAGE(N371:O371),0)</f>
        <v>0</v>
      </c>
      <c r="N371" s="2190"/>
      <c r="O371" s="2191"/>
      <c r="P371" s="735">
        <f>IF(R371+Q371&gt;0,AVERAGE(Q371:R371),0)</f>
        <v>0</v>
      </c>
      <c r="Q371" s="2190"/>
      <c r="R371" s="2191"/>
      <c r="S371" s="735">
        <f>IF(U371+T371&gt;0,AVERAGE(T371:U371),0)</f>
        <v>0</v>
      </c>
      <c r="T371" s="2190"/>
      <c r="U371" s="2191"/>
      <c r="V371" s="2258" t="s">
        <v>34</v>
      </c>
      <c r="W371" s="573" t="s">
        <v>34</v>
      </c>
      <c r="X371" s="573" t="s">
        <v>34</v>
      </c>
      <c r="Y371" s="574" t="s">
        <v>34</v>
      </c>
      <c r="Z371" s="1007" t="s">
        <v>34</v>
      </c>
      <c r="AA371" s="1008" t="s">
        <v>34</v>
      </c>
      <c r="AB371" s="1008" t="s">
        <v>34</v>
      </c>
      <c r="AC371" s="1009" t="s">
        <v>34</v>
      </c>
      <c r="AD371" s="1007" t="s">
        <v>34</v>
      </c>
      <c r="AE371" s="1008" t="s">
        <v>34</v>
      </c>
      <c r="AF371" s="1008" t="s">
        <v>34</v>
      </c>
      <c r="AG371" s="1009" t="s">
        <v>34</v>
      </c>
    </row>
    <row r="372" spans="1:33" s="136" customFormat="1" ht="14.4" outlineLevel="1" thickTop="1">
      <c r="A372" s="460"/>
      <c r="B372" s="706" t="s">
        <v>595</v>
      </c>
      <c r="C372" s="242">
        <v>2275</v>
      </c>
      <c r="D372" s="767"/>
      <c r="E372" s="244" t="s">
        <v>596</v>
      </c>
      <c r="F372" s="212" t="s">
        <v>43</v>
      </c>
      <c r="G372" s="653">
        <f>H372+I372</f>
        <v>0</v>
      </c>
      <c r="H372" s="730">
        <f t="shared" ref="H372" si="807">ROUND(H373*H374/1000,1)</f>
        <v>0</v>
      </c>
      <c r="I372" s="794">
        <f>ROUND(I373*I374/1000,1)</f>
        <v>0</v>
      </c>
      <c r="J372" s="653">
        <f>K372+L372</f>
        <v>0</v>
      </c>
      <c r="K372" s="730">
        <f t="shared" ref="K372" si="808">ROUND(K373*K374/1000,1)</f>
        <v>0</v>
      </c>
      <c r="L372" s="794">
        <f>ROUND(L373*L374/1000,1)</f>
        <v>0</v>
      </c>
      <c r="M372" s="653">
        <f>N372+O372</f>
        <v>0</v>
      </c>
      <c r="N372" s="730">
        <f t="shared" ref="N372" si="809">ROUND(N373*N374/1000,1)</f>
        <v>0</v>
      </c>
      <c r="O372" s="794">
        <f>ROUND(O373*O374/1000,1)</f>
        <v>0</v>
      </c>
      <c r="P372" s="653">
        <f>Q372+R372</f>
        <v>0</v>
      </c>
      <c r="Q372" s="730">
        <f t="shared" ref="Q372" si="810">ROUND(Q373*Q374/1000,1)</f>
        <v>0</v>
      </c>
      <c r="R372" s="794">
        <f>ROUND(R373*R374/1000,1)</f>
        <v>0</v>
      </c>
      <c r="S372" s="653">
        <f>T372+U372</f>
        <v>0</v>
      </c>
      <c r="T372" s="730">
        <f t="shared" ref="T372" si="811">ROUND(T373*T374/1000,1)</f>
        <v>0</v>
      </c>
      <c r="U372" s="794">
        <f>ROUND(U373*U374/1000,1)</f>
        <v>0</v>
      </c>
      <c r="V372" s="770" t="s">
        <v>34</v>
      </c>
      <c r="W372" s="576" t="s">
        <v>34</v>
      </c>
      <c r="X372" s="576" t="s">
        <v>34</v>
      </c>
      <c r="Y372" s="577" t="s">
        <v>34</v>
      </c>
      <c r="Z372" s="983">
        <f t="shared" ref="Z372" si="812">G372-J372</f>
        <v>0</v>
      </c>
      <c r="AA372" s="836">
        <f t="shared" ref="AA372" si="813">G372-M372</f>
        <v>0</v>
      </c>
      <c r="AB372" s="836">
        <f t="shared" ref="AB372" si="814">G372-P372</f>
        <v>0</v>
      </c>
      <c r="AC372" s="984">
        <f t="shared" ref="AC372" si="815">G372-S372</f>
        <v>0</v>
      </c>
      <c r="AD372" s="985">
        <f t="shared" ref="AD372" si="816">IF(G372&gt;0,ROUND((J372/G372),3),0)</f>
        <v>0</v>
      </c>
      <c r="AE372" s="986">
        <f t="shared" ref="AE372" si="817">IF(G372&gt;0,ROUND((M372/G372),3),0)</f>
        <v>0</v>
      </c>
      <c r="AF372" s="986">
        <f t="shared" ref="AF372" si="818">IF(G372&gt;0,ROUND((P372/G372),3),0)</f>
        <v>0</v>
      </c>
      <c r="AG372" s="987">
        <f t="shared" ref="AG372" si="819">IF(G372&gt;0,ROUND((S372/G372),3),0)</f>
        <v>0</v>
      </c>
    </row>
    <row r="373" spans="1:33" s="136" customFormat="1" ht="12" outlineLevel="1">
      <c r="A373" s="1213"/>
      <c r="B373" s="691"/>
      <c r="C373" s="707"/>
      <c r="D373" s="627"/>
      <c r="E373" s="628" t="s">
        <v>569</v>
      </c>
      <c r="F373" s="707" t="s">
        <v>156</v>
      </c>
      <c r="G373" s="779">
        <f>H373+I373</f>
        <v>0</v>
      </c>
      <c r="H373" s="2188"/>
      <c r="I373" s="2189"/>
      <c r="J373" s="760">
        <f>K373+L373</f>
        <v>0</v>
      </c>
      <c r="K373" s="2188"/>
      <c r="L373" s="2189"/>
      <c r="M373" s="760">
        <f>N373+O373</f>
        <v>0</v>
      </c>
      <c r="N373" s="2188"/>
      <c r="O373" s="2189"/>
      <c r="P373" s="760">
        <f>Q373+R373</f>
        <v>0</v>
      </c>
      <c r="Q373" s="2188"/>
      <c r="R373" s="2189"/>
      <c r="S373" s="760">
        <f>T373+U373</f>
        <v>0</v>
      </c>
      <c r="T373" s="2188"/>
      <c r="U373" s="2189"/>
      <c r="V373" s="2257" t="s">
        <v>34</v>
      </c>
      <c r="W373" s="570" t="s">
        <v>34</v>
      </c>
      <c r="X373" s="570" t="s">
        <v>34</v>
      </c>
      <c r="Y373" s="571" t="s">
        <v>34</v>
      </c>
      <c r="Z373" s="1004" t="s">
        <v>34</v>
      </c>
      <c r="AA373" s="1005" t="s">
        <v>34</v>
      </c>
      <c r="AB373" s="1005" t="s">
        <v>34</v>
      </c>
      <c r="AC373" s="1006" t="s">
        <v>34</v>
      </c>
      <c r="AD373" s="1004" t="s">
        <v>34</v>
      </c>
      <c r="AE373" s="1005" t="s">
        <v>34</v>
      </c>
      <c r="AF373" s="1005" t="s">
        <v>34</v>
      </c>
      <c r="AG373" s="1006" t="s">
        <v>34</v>
      </c>
    </row>
    <row r="374" spans="1:33" s="136" customFormat="1" ht="12.6" outlineLevel="1" thickBot="1">
      <c r="A374" s="1213"/>
      <c r="B374" s="127"/>
      <c r="C374" s="247"/>
      <c r="D374" s="248"/>
      <c r="E374" s="130" t="s">
        <v>305</v>
      </c>
      <c r="F374" s="247" t="s">
        <v>62</v>
      </c>
      <c r="G374" s="735">
        <f>IF(I374+H374&gt;0,AVERAGE(H374:I374),0)</f>
        <v>0</v>
      </c>
      <c r="H374" s="2190"/>
      <c r="I374" s="2191"/>
      <c r="J374" s="735">
        <f>IF(L374+K374&gt;0,AVERAGE(K374:L374),0)</f>
        <v>0</v>
      </c>
      <c r="K374" s="2190"/>
      <c r="L374" s="2191"/>
      <c r="M374" s="735">
        <f>IF(O374+N374&gt;0,AVERAGE(N374:O374),0)</f>
        <v>0</v>
      </c>
      <c r="N374" s="2190"/>
      <c r="O374" s="2191"/>
      <c r="P374" s="735">
        <f>IF(R374+Q374&gt;0,AVERAGE(Q374:R374),0)</f>
        <v>0</v>
      </c>
      <c r="Q374" s="2190"/>
      <c r="R374" s="2191"/>
      <c r="S374" s="735">
        <f>IF(U374+T374&gt;0,AVERAGE(T374:U374),0)</f>
        <v>0</v>
      </c>
      <c r="T374" s="2190"/>
      <c r="U374" s="2191"/>
      <c r="V374" s="2258" t="s">
        <v>34</v>
      </c>
      <c r="W374" s="573" t="s">
        <v>34</v>
      </c>
      <c r="X374" s="573" t="s">
        <v>34</v>
      </c>
      <c r="Y374" s="574" t="s">
        <v>34</v>
      </c>
      <c r="Z374" s="1007" t="s">
        <v>34</v>
      </c>
      <c r="AA374" s="1008" t="s">
        <v>34</v>
      </c>
      <c r="AB374" s="1008" t="s">
        <v>34</v>
      </c>
      <c r="AC374" s="1009" t="s">
        <v>34</v>
      </c>
      <c r="AD374" s="1007" t="s">
        <v>34</v>
      </c>
      <c r="AE374" s="1008" t="s">
        <v>34</v>
      </c>
      <c r="AF374" s="1008" t="s">
        <v>34</v>
      </c>
      <c r="AG374" s="1009" t="s">
        <v>34</v>
      </c>
    </row>
    <row r="375" spans="1:33" s="136" customFormat="1" ht="14.4" outlineLevel="1" thickTop="1">
      <c r="A375" s="460"/>
      <c r="B375" s="706" t="s">
        <v>597</v>
      </c>
      <c r="C375" s="242">
        <v>2275</v>
      </c>
      <c r="D375" s="767"/>
      <c r="E375" s="244" t="s">
        <v>598</v>
      </c>
      <c r="F375" s="212" t="s">
        <v>43</v>
      </c>
      <c r="G375" s="653">
        <f>H375+I375</f>
        <v>0</v>
      </c>
      <c r="H375" s="730">
        <f>ROUND(H376*H377/1000,1)</f>
        <v>0</v>
      </c>
      <c r="I375" s="794">
        <f>ROUND(I376*I377/1000,1)</f>
        <v>0</v>
      </c>
      <c r="J375" s="653">
        <f>K375+L375</f>
        <v>0</v>
      </c>
      <c r="K375" s="730">
        <f>ROUND(K376*K377/1000,1)</f>
        <v>0</v>
      </c>
      <c r="L375" s="794">
        <f>ROUND(L376*L377/1000,1)</f>
        <v>0</v>
      </c>
      <c r="M375" s="653">
        <f>N375+O375</f>
        <v>0</v>
      </c>
      <c r="N375" s="730">
        <f>ROUND(N376*N377/1000,1)</f>
        <v>0</v>
      </c>
      <c r="O375" s="794">
        <f>ROUND(O376*O377/1000,1)</f>
        <v>0</v>
      </c>
      <c r="P375" s="653">
        <f>Q375+R375</f>
        <v>0</v>
      </c>
      <c r="Q375" s="730">
        <f>ROUND(Q376*Q377/1000,1)</f>
        <v>0</v>
      </c>
      <c r="R375" s="794">
        <f>ROUND(R376*R377/1000,1)</f>
        <v>0</v>
      </c>
      <c r="S375" s="653">
        <f>T375+U375</f>
        <v>0</v>
      </c>
      <c r="T375" s="730">
        <f>ROUND(T376*T377/1000,1)</f>
        <v>0</v>
      </c>
      <c r="U375" s="794">
        <f>ROUND(U376*U377/1000,1)</f>
        <v>0</v>
      </c>
      <c r="V375" s="770" t="s">
        <v>34</v>
      </c>
      <c r="W375" s="576" t="s">
        <v>34</v>
      </c>
      <c r="X375" s="576" t="s">
        <v>34</v>
      </c>
      <c r="Y375" s="577" t="s">
        <v>34</v>
      </c>
      <c r="Z375" s="983">
        <f t="shared" ref="Z375" si="820">G375-J375</f>
        <v>0</v>
      </c>
      <c r="AA375" s="836">
        <f t="shared" ref="AA375" si="821">G375-M375</f>
        <v>0</v>
      </c>
      <c r="AB375" s="836">
        <f t="shared" ref="AB375" si="822">G375-P375</f>
        <v>0</v>
      </c>
      <c r="AC375" s="984">
        <f t="shared" ref="AC375" si="823">G375-S375</f>
        <v>0</v>
      </c>
      <c r="AD375" s="985">
        <f t="shared" ref="AD375" si="824">IF(G375&gt;0,ROUND((J375/G375),3),0)</f>
        <v>0</v>
      </c>
      <c r="AE375" s="986">
        <f t="shared" ref="AE375" si="825">IF(G375&gt;0,ROUND((M375/G375),3),0)</f>
        <v>0</v>
      </c>
      <c r="AF375" s="986">
        <f t="shared" ref="AF375" si="826">IF(G375&gt;0,ROUND((P375/G375),3),0)</f>
        <v>0</v>
      </c>
      <c r="AG375" s="987">
        <f t="shared" ref="AG375" si="827">IF(G375&gt;0,ROUND((S375/G375),3),0)</f>
        <v>0</v>
      </c>
    </row>
    <row r="376" spans="1:33" s="136" customFormat="1" ht="12" outlineLevel="1">
      <c r="A376" s="1213"/>
      <c r="B376" s="691"/>
      <c r="C376" s="707"/>
      <c r="D376" s="627"/>
      <c r="E376" s="628" t="s">
        <v>569</v>
      </c>
      <c r="F376" s="707" t="s">
        <v>292</v>
      </c>
      <c r="G376" s="778">
        <f>H376+I376</f>
        <v>0</v>
      </c>
      <c r="H376" s="2188"/>
      <c r="I376" s="2189"/>
      <c r="J376" s="760">
        <f>K376+L376</f>
        <v>0</v>
      </c>
      <c r="K376" s="2188"/>
      <c r="L376" s="2189"/>
      <c r="M376" s="760">
        <f>N376+O376</f>
        <v>0</v>
      </c>
      <c r="N376" s="2188"/>
      <c r="O376" s="2189"/>
      <c r="P376" s="760">
        <f>Q376+R376</f>
        <v>0</v>
      </c>
      <c r="Q376" s="2188"/>
      <c r="R376" s="2189"/>
      <c r="S376" s="760">
        <f>T376+U376</f>
        <v>0</v>
      </c>
      <c r="T376" s="2188"/>
      <c r="U376" s="2189"/>
      <c r="V376" s="2257" t="s">
        <v>34</v>
      </c>
      <c r="W376" s="570" t="s">
        <v>34</v>
      </c>
      <c r="X376" s="570" t="s">
        <v>34</v>
      </c>
      <c r="Y376" s="571" t="s">
        <v>34</v>
      </c>
      <c r="Z376" s="1004" t="s">
        <v>34</v>
      </c>
      <c r="AA376" s="1005" t="s">
        <v>34</v>
      </c>
      <c r="AB376" s="1005" t="s">
        <v>34</v>
      </c>
      <c r="AC376" s="1006" t="s">
        <v>34</v>
      </c>
      <c r="AD376" s="1004" t="s">
        <v>34</v>
      </c>
      <c r="AE376" s="1005" t="s">
        <v>34</v>
      </c>
      <c r="AF376" s="1005" t="s">
        <v>34</v>
      </c>
      <c r="AG376" s="1006" t="s">
        <v>34</v>
      </c>
    </row>
    <row r="377" spans="1:33" s="136" customFormat="1" ht="12.6" outlineLevel="1" thickBot="1">
      <c r="A377" s="1213"/>
      <c r="B377" s="127"/>
      <c r="C377" s="247"/>
      <c r="D377" s="248"/>
      <c r="E377" s="229" t="s">
        <v>306</v>
      </c>
      <c r="F377" s="247" t="s">
        <v>62</v>
      </c>
      <c r="G377" s="735">
        <f>IF(I377+H377&gt;0,AVERAGE(H377:I377),0)</f>
        <v>0</v>
      </c>
      <c r="H377" s="2190"/>
      <c r="I377" s="2191"/>
      <c r="J377" s="735">
        <f>IF(L377+K377&gt;0,AVERAGE(K377:L377),0)</f>
        <v>0</v>
      </c>
      <c r="K377" s="2190"/>
      <c r="L377" s="2191"/>
      <c r="M377" s="735">
        <f>IF(O377+N377&gt;0,AVERAGE(N377:O377),0)</f>
        <v>0</v>
      </c>
      <c r="N377" s="2190"/>
      <c r="O377" s="2191"/>
      <c r="P377" s="735">
        <f>IF(R377+Q377&gt;0,AVERAGE(Q377:R377),0)</f>
        <v>0</v>
      </c>
      <c r="Q377" s="2190"/>
      <c r="R377" s="2191"/>
      <c r="S377" s="735">
        <f>IF(U377+T377&gt;0,AVERAGE(T377:U377),0)</f>
        <v>0</v>
      </c>
      <c r="T377" s="2190"/>
      <c r="U377" s="2191"/>
      <c r="V377" s="2258" t="s">
        <v>34</v>
      </c>
      <c r="W377" s="573" t="s">
        <v>34</v>
      </c>
      <c r="X377" s="573" t="s">
        <v>34</v>
      </c>
      <c r="Y377" s="574" t="s">
        <v>34</v>
      </c>
      <c r="Z377" s="1007" t="s">
        <v>34</v>
      </c>
      <c r="AA377" s="1008" t="s">
        <v>34</v>
      </c>
      <c r="AB377" s="1008" t="s">
        <v>34</v>
      </c>
      <c r="AC377" s="1009" t="s">
        <v>34</v>
      </c>
      <c r="AD377" s="1007" t="s">
        <v>34</v>
      </c>
      <c r="AE377" s="1008" t="s">
        <v>34</v>
      </c>
      <c r="AF377" s="1008" t="s">
        <v>34</v>
      </c>
      <c r="AG377" s="1009" t="s">
        <v>34</v>
      </c>
    </row>
    <row r="378" spans="1:33" s="136" customFormat="1" ht="15" outlineLevel="1" thickTop="1" thickBot="1">
      <c r="A378" s="460"/>
      <c r="B378" s="717" t="s">
        <v>599</v>
      </c>
      <c r="C378" s="203">
        <v>2275</v>
      </c>
      <c r="D378" s="228"/>
      <c r="E378" s="736" t="s">
        <v>719</v>
      </c>
      <c r="F378" s="203" t="s">
        <v>43</v>
      </c>
      <c r="G378" s="737">
        <f>H378+I378</f>
        <v>0</v>
      </c>
      <c r="H378" s="2192"/>
      <c r="I378" s="2193"/>
      <c r="J378" s="737">
        <f>K378+L378</f>
        <v>0</v>
      </c>
      <c r="K378" s="2192"/>
      <c r="L378" s="2193"/>
      <c r="M378" s="737">
        <f>N378+O378</f>
        <v>0</v>
      </c>
      <c r="N378" s="2192"/>
      <c r="O378" s="2193"/>
      <c r="P378" s="737">
        <f>Q378+R378</f>
        <v>0</v>
      </c>
      <c r="Q378" s="2192"/>
      <c r="R378" s="2193"/>
      <c r="S378" s="737">
        <f>T378+U378</f>
        <v>0</v>
      </c>
      <c r="T378" s="2192"/>
      <c r="U378" s="2193"/>
      <c r="V378" s="575" t="s">
        <v>34</v>
      </c>
      <c r="W378" s="576" t="s">
        <v>34</v>
      </c>
      <c r="X378" s="576" t="s">
        <v>34</v>
      </c>
      <c r="Y378" s="577" t="s">
        <v>34</v>
      </c>
      <c r="Z378" s="983">
        <f t="shared" ref="Z378:Z383" si="828">G378-J378</f>
        <v>0</v>
      </c>
      <c r="AA378" s="836">
        <f t="shared" ref="AA378:AA383" si="829">G378-M378</f>
        <v>0</v>
      </c>
      <c r="AB378" s="836">
        <f t="shared" ref="AB378:AB383" si="830">G378-P378</f>
        <v>0</v>
      </c>
      <c r="AC378" s="984">
        <f t="shared" ref="AC378:AC383" si="831">G378-S378</f>
        <v>0</v>
      </c>
      <c r="AD378" s="985">
        <f t="shared" ref="AD378:AD379" si="832">IF(G378&gt;0,ROUND((J378/G378),3),0)</f>
        <v>0</v>
      </c>
      <c r="AE378" s="986">
        <f t="shared" ref="AE378:AE379" si="833">IF(G378&gt;0,ROUND((M378/G378),3),0)</f>
        <v>0</v>
      </c>
      <c r="AF378" s="986">
        <f t="shared" ref="AF378:AF379" si="834">IF(G378&gt;0,ROUND((P378/G378),3),0)</f>
        <v>0</v>
      </c>
      <c r="AG378" s="987">
        <f t="shared" ref="AG378:AG379" si="835">IF(G378&gt;0,ROUND((S378/G378),3),0)</f>
        <v>0</v>
      </c>
    </row>
    <row r="379" spans="1:33" s="136" customFormat="1" ht="27.6" outlineLevel="1" thickTop="1" thickBot="1">
      <c r="A379" s="1213"/>
      <c r="B379" s="706" t="s">
        <v>600</v>
      </c>
      <c r="C379" s="242">
        <v>2275</v>
      </c>
      <c r="D379" s="709"/>
      <c r="E379" s="710" t="s">
        <v>161</v>
      </c>
      <c r="F379" s="212" t="s">
        <v>43</v>
      </c>
      <c r="G379" s="653">
        <f>H379+I379</f>
        <v>0</v>
      </c>
      <c r="H379" s="2194"/>
      <c r="I379" s="2195"/>
      <c r="J379" s="653">
        <f>K379+L379</f>
        <v>0</v>
      </c>
      <c r="K379" s="2194"/>
      <c r="L379" s="2195"/>
      <c r="M379" s="653">
        <f>N379+O379</f>
        <v>0</v>
      </c>
      <c r="N379" s="2194"/>
      <c r="O379" s="2195"/>
      <c r="P379" s="653">
        <f>Q379+R379</f>
        <v>0</v>
      </c>
      <c r="Q379" s="2194"/>
      <c r="R379" s="2195"/>
      <c r="S379" s="653">
        <f>T379+U379</f>
        <v>0</v>
      </c>
      <c r="T379" s="2194"/>
      <c r="U379" s="2195"/>
      <c r="V379" s="743" t="s">
        <v>34</v>
      </c>
      <c r="W379" s="744" t="s">
        <v>34</v>
      </c>
      <c r="X379" s="744" t="s">
        <v>34</v>
      </c>
      <c r="Y379" s="745" t="s">
        <v>34</v>
      </c>
      <c r="Z379" s="1069">
        <f t="shared" si="828"/>
        <v>0</v>
      </c>
      <c r="AA379" s="1070">
        <f t="shared" si="829"/>
        <v>0</v>
      </c>
      <c r="AB379" s="1070">
        <f t="shared" si="830"/>
        <v>0</v>
      </c>
      <c r="AC379" s="1071">
        <f t="shared" si="831"/>
        <v>0</v>
      </c>
      <c r="AD379" s="1072">
        <f t="shared" si="832"/>
        <v>0</v>
      </c>
      <c r="AE379" s="1073">
        <f t="shared" si="833"/>
        <v>0</v>
      </c>
      <c r="AF379" s="1073">
        <f t="shared" si="834"/>
        <v>0</v>
      </c>
      <c r="AG379" s="1074">
        <f t="shared" si="835"/>
        <v>0</v>
      </c>
    </row>
    <row r="380" spans="1:33" s="620" customFormat="1" ht="18.600000000000001" outlineLevel="1" thickBot="1">
      <c r="A380" s="1212"/>
      <c r="B380" s="698" t="s">
        <v>482</v>
      </c>
      <c r="C380" s="699">
        <v>2276</v>
      </c>
      <c r="D380" s="700"/>
      <c r="E380" s="701" t="s">
        <v>718</v>
      </c>
      <c r="F380" s="711" t="s">
        <v>43</v>
      </c>
      <c r="G380" s="733">
        <f>H380+I380</f>
        <v>0</v>
      </c>
      <c r="H380" s="888"/>
      <c r="I380" s="889"/>
      <c r="J380" s="733">
        <f>K380+L380</f>
        <v>0</v>
      </c>
      <c r="K380" s="888"/>
      <c r="L380" s="889"/>
      <c r="M380" s="733">
        <f>N380+O380</f>
        <v>0</v>
      </c>
      <c r="N380" s="888"/>
      <c r="O380" s="889"/>
      <c r="P380" s="733">
        <f>Q380+R380</f>
        <v>0</v>
      </c>
      <c r="Q380" s="888"/>
      <c r="R380" s="889"/>
      <c r="S380" s="733">
        <f>T380+U380</f>
        <v>0</v>
      </c>
      <c r="T380" s="888"/>
      <c r="U380" s="889"/>
      <c r="V380" s="753" t="s">
        <v>34</v>
      </c>
      <c r="W380" s="754" t="s">
        <v>34</v>
      </c>
      <c r="X380" s="754" t="s">
        <v>34</v>
      </c>
      <c r="Y380" s="755" t="s">
        <v>34</v>
      </c>
      <c r="Z380" s="1075">
        <f t="shared" si="828"/>
        <v>0</v>
      </c>
      <c r="AA380" s="1076">
        <f t="shared" si="829"/>
        <v>0</v>
      </c>
      <c r="AB380" s="1076">
        <f t="shared" si="830"/>
        <v>0</v>
      </c>
      <c r="AC380" s="1077">
        <f t="shared" si="831"/>
        <v>0</v>
      </c>
      <c r="AD380" s="1078">
        <f>IF(G380&gt;0,ROUND((J380/G380),3),0)</f>
        <v>0</v>
      </c>
      <c r="AE380" s="1079">
        <f>IF(G380&gt;0,ROUND((M380/G380),3),0)</f>
        <v>0</v>
      </c>
      <c r="AF380" s="1079">
        <f>IF(G380&gt;0,ROUND((P380/G380),3),0)</f>
        <v>0</v>
      </c>
      <c r="AG380" s="1080">
        <f>IF(G380&gt;0,ROUND((S380/G380),3),0)</f>
        <v>0</v>
      </c>
    </row>
    <row r="381" spans="1:33" s="105" customFormat="1" ht="28.2" thickBot="1">
      <c r="A381" s="1212"/>
      <c r="B381" s="108" t="s">
        <v>307</v>
      </c>
      <c r="C381" s="210" t="s">
        <v>308</v>
      </c>
      <c r="D381" s="110"/>
      <c r="E381" s="293" t="s">
        <v>309</v>
      </c>
      <c r="F381" s="117" t="s">
        <v>43</v>
      </c>
      <c r="G381" s="890">
        <f>G382</f>
        <v>7.5</v>
      </c>
      <c r="H381" s="891">
        <f t="shared" ref="H381:U381" si="836">H382</f>
        <v>0</v>
      </c>
      <c r="I381" s="892">
        <f t="shared" si="836"/>
        <v>7.5</v>
      </c>
      <c r="J381" s="890">
        <f>J382</f>
        <v>0</v>
      </c>
      <c r="K381" s="891">
        <f t="shared" si="836"/>
        <v>0</v>
      </c>
      <c r="L381" s="892">
        <f t="shared" si="836"/>
        <v>0</v>
      </c>
      <c r="M381" s="890">
        <f>M382</f>
        <v>0.7</v>
      </c>
      <c r="N381" s="891">
        <f t="shared" si="836"/>
        <v>0</v>
      </c>
      <c r="O381" s="892">
        <f t="shared" si="836"/>
        <v>0.7</v>
      </c>
      <c r="P381" s="890">
        <f>P382</f>
        <v>0</v>
      </c>
      <c r="Q381" s="891">
        <f t="shared" si="836"/>
        <v>0</v>
      </c>
      <c r="R381" s="892">
        <f t="shared" si="836"/>
        <v>0</v>
      </c>
      <c r="S381" s="890">
        <f>S382</f>
        <v>0</v>
      </c>
      <c r="T381" s="891">
        <f t="shared" si="836"/>
        <v>0</v>
      </c>
      <c r="U381" s="892">
        <f t="shared" si="836"/>
        <v>0</v>
      </c>
      <c r="V381" s="564" t="s">
        <v>34</v>
      </c>
      <c r="W381" s="554" t="s">
        <v>34</v>
      </c>
      <c r="X381" s="554" t="s">
        <v>34</v>
      </c>
      <c r="Y381" s="565" t="s">
        <v>34</v>
      </c>
      <c r="Z381" s="977">
        <f t="shared" si="828"/>
        <v>7.5</v>
      </c>
      <c r="AA381" s="978">
        <f t="shared" si="829"/>
        <v>6.8</v>
      </c>
      <c r="AB381" s="978">
        <f t="shared" si="830"/>
        <v>7.5</v>
      </c>
      <c r="AC381" s="979">
        <f t="shared" si="831"/>
        <v>7.5</v>
      </c>
      <c r="AD381" s="980">
        <f t="shared" ref="AD381:AD383" si="837">IF(G381&gt;0,ROUND((J381/G381),3),0)</f>
        <v>0</v>
      </c>
      <c r="AE381" s="981">
        <f t="shared" ref="AE381:AE383" si="838">IF(G381&gt;0,ROUND((M381/G381),3),0)</f>
        <v>9.2999999999999999E-2</v>
      </c>
      <c r="AF381" s="981">
        <f t="shared" ref="AF381:AF383" si="839">IF(G381&gt;0,ROUND((P381/G381),3),0)</f>
        <v>0</v>
      </c>
      <c r="AG381" s="982">
        <f>IF(G381&gt;0,ROUND((S381/G381),3),0)</f>
        <v>0</v>
      </c>
    </row>
    <row r="382" spans="1:33" s="105" customFormat="1" ht="27" outlineLevel="1" thickBot="1">
      <c r="A382" s="1212"/>
      <c r="B382" s="640" t="s">
        <v>310</v>
      </c>
      <c r="C382" s="756">
        <v>2282</v>
      </c>
      <c r="D382" s="757"/>
      <c r="E382" s="1272" t="s">
        <v>311</v>
      </c>
      <c r="F382" s="756" t="s">
        <v>43</v>
      </c>
      <c r="G382" s="887">
        <f>G383+G386</f>
        <v>7.5</v>
      </c>
      <c r="H382" s="659">
        <f t="shared" ref="H382:I382" si="840">H383+H386</f>
        <v>0</v>
      </c>
      <c r="I382" s="660">
        <f t="shared" si="840"/>
        <v>7.5</v>
      </c>
      <c r="J382" s="887">
        <f>J383+J386</f>
        <v>0</v>
      </c>
      <c r="K382" s="659">
        <f t="shared" ref="K382:L382" si="841">K383+K386</f>
        <v>0</v>
      </c>
      <c r="L382" s="660">
        <f t="shared" si="841"/>
        <v>0</v>
      </c>
      <c r="M382" s="887">
        <f>M383+M386</f>
        <v>0.7</v>
      </c>
      <c r="N382" s="659">
        <f t="shared" ref="N382:O382" si="842">N383+N386</f>
        <v>0</v>
      </c>
      <c r="O382" s="660">
        <f t="shared" si="842"/>
        <v>0.7</v>
      </c>
      <c r="P382" s="887">
        <f>P383+P386</f>
        <v>0</v>
      </c>
      <c r="Q382" s="659">
        <f t="shared" ref="Q382:R382" si="843">Q383+Q386</f>
        <v>0</v>
      </c>
      <c r="R382" s="660">
        <f t="shared" si="843"/>
        <v>0</v>
      </c>
      <c r="S382" s="887">
        <f>S383+S386</f>
        <v>0</v>
      </c>
      <c r="T382" s="659">
        <f t="shared" ref="T382:U382" si="844">T383+T386</f>
        <v>0</v>
      </c>
      <c r="U382" s="660">
        <f t="shared" si="844"/>
        <v>0</v>
      </c>
      <c r="V382" s="684" t="s">
        <v>34</v>
      </c>
      <c r="W382" s="685" t="s">
        <v>34</v>
      </c>
      <c r="X382" s="685" t="s">
        <v>34</v>
      </c>
      <c r="Y382" s="686" t="s">
        <v>34</v>
      </c>
      <c r="Z382" s="1063">
        <f t="shared" si="828"/>
        <v>7.5</v>
      </c>
      <c r="AA382" s="1064">
        <f t="shared" si="829"/>
        <v>6.8</v>
      </c>
      <c r="AB382" s="1064">
        <f t="shared" si="830"/>
        <v>7.5</v>
      </c>
      <c r="AC382" s="1065">
        <f t="shared" si="831"/>
        <v>7.5</v>
      </c>
      <c r="AD382" s="1066">
        <f t="shared" si="837"/>
        <v>0</v>
      </c>
      <c r="AE382" s="1067">
        <f t="shared" si="838"/>
        <v>9.2999999999999999E-2</v>
      </c>
      <c r="AF382" s="1067">
        <f t="shared" si="839"/>
        <v>0</v>
      </c>
      <c r="AG382" s="1068">
        <f t="shared" ref="AG382:AG383" si="845">IF(G382&gt;0,ROUND((S382/G382),3),0)</f>
        <v>0</v>
      </c>
    </row>
    <row r="383" spans="1:33" s="20" customFormat="1" ht="15.6" outlineLevel="1">
      <c r="A383" s="131"/>
      <c r="B383" s="153" t="s">
        <v>312</v>
      </c>
      <c r="C383" s="294">
        <v>2282</v>
      </c>
      <c r="D383" s="295" t="s">
        <v>313</v>
      </c>
      <c r="E383" s="154" t="s">
        <v>314</v>
      </c>
      <c r="F383" s="56" t="s">
        <v>43</v>
      </c>
      <c r="G383" s="653">
        <f>H383+I383</f>
        <v>7.5</v>
      </c>
      <c r="H383" s="836">
        <f>ROUND(H384*H385/1000,1)</f>
        <v>0</v>
      </c>
      <c r="I383" s="837">
        <f>ROUND(I384*I385/1000,1)</f>
        <v>7.5</v>
      </c>
      <c r="J383" s="653">
        <f>K383+L383</f>
        <v>0</v>
      </c>
      <c r="K383" s="836">
        <f>ROUND(K384*K385/1000,1)</f>
        <v>0</v>
      </c>
      <c r="L383" s="837">
        <f>ROUND(L384*L385/1000,1)</f>
        <v>0</v>
      </c>
      <c r="M383" s="653">
        <f>N383+O383</f>
        <v>0.7</v>
      </c>
      <c r="N383" s="836">
        <f>ROUND(N384*N385/1000,1)</f>
        <v>0</v>
      </c>
      <c r="O383" s="837">
        <f>ROUND(O384*O385/1000,1)</f>
        <v>0.7</v>
      </c>
      <c r="P383" s="653">
        <f>Q383+R383</f>
        <v>0</v>
      </c>
      <c r="Q383" s="836">
        <f>ROUND(Q384*Q385/1000,1)</f>
        <v>0</v>
      </c>
      <c r="R383" s="837">
        <f>ROUND(R384*R385/1000,1)</f>
        <v>0</v>
      </c>
      <c r="S383" s="653">
        <f>T383+U383</f>
        <v>0</v>
      </c>
      <c r="T383" s="836">
        <f>ROUND(T384*T385/1000,1)</f>
        <v>0</v>
      </c>
      <c r="U383" s="837">
        <f>ROUND(U384*U385/1000,1)</f>
        <v>0</v>
      </c>
      <c r="V383" s="575" t="s">
        <v>34</v>
      </c>
      <c r="W383" s="576" t="s">
        <v>34</v>
      </c>
      <c r="X383" s="576" t="s">
        <v>34</v>
      </c>
      <c r="Y383" s="577" t="s">
        <v>34</v>
      </c>
      <c r="Z383" s="983">
        <f t="shared" si="828"/>
        <v>7.5</v>
      </c>
      <c r="AA383" s="836">
        <f t="shared" si="829"/>
        <v>6.8</v>
      </c>
      <c r="AB383" s="836">
        <f t="shared" si="830"/>
        <v>7.5</v>
      </c>
      <c r="AC383" s="984">
        <f t="shared" si="831"/>
        <v>7.5</v>
      </c>
      <c r="AD383" s="985">
        <f t="shared" si="837"/>
        <v>0</v>
      </c>
      <c r="AE383" s="986">
        <f t="shared" si="838"/>
        <v>9.2999999999999999E-2</v>
      </c>
      <c r="AF383" s="986">
        <f t="shared" si="839"/>
        <v>0</v>
      </c>
      <c r="AG383" s="987">
        <f t="shared" si="845"/>
        <v>0</v>
      </c>
    </row>
    <row r="384" spans="1:33" s="218" customFormat="1" ht="12" outlineLevel="1">
      <c r="A384" s="1213"/>
      <c r="B384" s="262"/>
      <c r="C384" s="296"/>
      <c r="D384" s="297" t="s">
        <v>313</v>
      </c>
      <c r="E384" s="278" t="s">
        <v>315</v>
      </c>
      <c r="F384" s="265" t="s">
        <v>36</v>
      </c>
      <c r="G384" s="838">
        <f>H384+I384</f>
        <v>5</v>
      </c>
      <c r="H384" s="839"/>
      <c r="I384" s="840">
        <v>5</v>
      </c>
      <c r="J384" s="838">
        <f>K384+L384</f>
        <v>0</v>
      </c>
      <c r="K384" s="839"/>
      <c r="L384" s="840"/>
      <c r="M384" s="838">
        <f>N384+O384</f>
        <v>1</v>
      </c>
      <c r="N384" s="839"/>
      <c r="O384" s="840">
        <v>1</v>
      </c>
      <c r="P384" s="838">
        <f>Q384+R384</f>
        <v>0</v>
      </c>
      <c r="Q384" s="839"/>
      <c r="R384" s="840"/>
      <c r="S384" s="838">
        <f>T384+U384</f>
        <v>0</v>
      </c>
      <c r="T384" s="839"/>
      <c r="U384" s="840"/>
      <c r="V384" s="569" t="s">
        <v>34</v>
      </c>
      <c r="W384" s="570" t="s">
        <v>34</v>
      </c>
      <c r="X384" s="570" t="s">
        <v>34</v>
      </c>
      <c r="Y384" s="571" t="s">
        <v>34</v>
      </c>
      <c r="Z384" s="1004" t="s">
        <v>34</v>
      </c>
      <c r="AA384" s="1005" t="s">
        <v>34</v>
      </c>
      <c r="AB384" s="1005" t="s">
        <v>34</v>
      </c>
      <c r="AC384" s="1006" t="s">
        <v>34</v>
      </c>
      <c r="AD384" s="1004" t="s">
        <v>34</v>
      </c>
      <c r="AE384" s="1005" t="s">
        <v>34</v>
      </c>
      <c r="AF384" s="1005" t="s">
        <v>34</v>
      </c>
      <c r="AG384" s="1006" t="s">
        <v>34</v>
      </c>
    </row>
    <row r="385" spans="1:33" s="218" customFormat="1" ht="12.6" outlineLevel="1" thickBot="1">
      <c r="A385" s="1213"/>
      <c r="B385" s="266"/>
      <c r="C385" s="298"/>
      <c r="D385" s="299" t="s">
        <v>313</v>
      </c>
      <c r="E385" s="281" t="s">
        <v>316</v>
      </c>
      <c r="F385" s="269" t="s">
        <v>62</v>
      </c>
      <c r="G385" s="841">
        <f>IF(I385+H385&gt;0,AVERAGE(H385:I385),0)</f>
        <v>1500</v>
      </c>
      <c r="H385" s="842"/>
      <c r="I385" s="843">
        <v>1500</v>
      </c>
      <c r="J385" s="841">
        <f>IF(L385+K385&gt;0,AVERAGE(K385:L385),0)</f>
        <v>0</v>
      </c>
      <c r="K385" s="842"/>
      <c r="L385" s="843"/>
      <c r="M385" s="841">
        <f>IF(O385+N385&gt;0,AVERAGE(N385:O385),0)</f>
        <v>700</v>
      </c>
      <c r="N385" s="842"/>
      <c r="O385" s="843">
        <v>700</v>
      </c>
      <c r="P385" s="841">
        <f>IF(R385+Q385&gt;0,AVERAGE(Q385:R385),0)</f>
        <v>0</v>
      </c>
      <c r="Q385" s="842"/>
      <c r="R385" s="843"/>
      <c r="S385" s="841">
        <f>IF(U385+T385&gt;0,AVERAGE(T385:U385),0)</f>
        <v>0</v>
      </c>
      <c r="T385" s="842"/>
      <c r="U385" s="843"/>
      <c r="V385" s="572" t="s">
        <v>34</v>
      </c>
      <c r="W385" s="573" t="s">
        <v>34</v>
      </c>
      <c r="X385" s="573" t="s">
        <v>34</v>
      </c>
      <c r="Y385" s="574" t="s">
        <v>34</v>
      </c>
      <c r="Z385" s="1007" t="s">
        <v>34</v>
      </c>
      <c r="AA385" s="1008" t="s">
        <v>34</v>
      </c>
      <c r="AB385" s="1008" t="s">
        <v>34</v>
      </c>
      <c r="AC385" s="1009" t="s">
        <v>34</v>
      </c>
      <c r="AD385" s="1007" t="s">
        <v>34</v>
      </c>
      <c r="AE385" s="1008" t="s">
        <v>34</v>
      </c>
      <c r="AF385" s="1008" t="s">
        <v>34</v>
      </c>
      <c r="AG385" s="1009" t="s">
        <v>34</v>
      </c>
    </row>
    <row r="386" spans="1:33" s="20" customFormat="1" ht="27.6" outlineLevel="1" thickTop="1" thickBot="1">
      <c r="A386" s="135"/>
      <c r="B386" s="300" t="s">
        <v>317</v>
      </c>
      <c r="C386" s="301">
        <v>2282</v>
      </c>
      <c r="D386" s="302"/>
      <c r="E386" s="288" t="s">
        <v>161</v>
      </c>
      <c r="F386" s="286" t="s">
        <v>43</v>
      </c>
      <c r="G386" s="731">
        <f>H386+I386</f>
        <v>0</v>
      </c>
      <c r="H386" s="866"/>
      <c r="I386" s="867"/>
      <c r="J386" s="731">
        <f>K386+L386</f>
        <v>0</v>
      </c>
      <c r="K386" s="866"/>
      <c r="L386" s="867"/>
      <c r="M386" s="731">
        <f>N386+O386</f>
        <v>0</v>
      </c>
      <c r="N386" s="866"/>
      <c r="O386" s="867"/>
      <c r="P386" s="731">
        <f>Q386+R386</f>
        <v>0</v>
      </c>
      <c r="Q386" s="866"/>
      <c r="R386" s="867"/>
      <c r="S386" s="731">
        <f>T386+U386</f>
        <v>0</v>
      </c>
      <c r="T386" s="866"/>
      <c r="U386" s="867"/>
      <c r="V386" s="599" t="s">
        <v>34</v>
      </c>
      <c r="W386" s="600" t="s">
        <v>34</v>
      </c>
      <c r="X386" s="600" t="s">
        <v>34</v>
      </c>
      <c r="Y386" s="601" t="s">
        <v>34</v>
      </c>
      <c r="Z386" s="1045">
        <f t="shared" ref="Z386:Z389" si="846">G386-J386</f>
        <v>0</v>
      </c>
      <c r="AA386" s="1046">
        <f t="shared" ref="AA386:AA389" si="847">G386-M386</f>
        <v>0</v>
      </c>
      <c r="AB386" s="1046">
        <f t="shared" ref="AB386:AB389" si="848">G386-P386</f>
        <v>0</v>
      </c>
      <c r="AC386" s="1047">
        <f t="shared" ref="AC386:AC389" si="849">G386-S386</f>
        <v>0</v>
      </c>
      <c r="AD386" s="1048">
        <f t="shared" ref="AD386:AD389" si="850">IF(G386&gt;0,ROUND((J386/G386),3),0)</f>
        <v>0</v>
      </c>
      <c r="AE386" s="1049">
        <f t="shared" ref="AE386:AE389" si="851">IF(G386&gt;0,ROUND((M386/G386),3),0)</f>
        <v>0</v>
      </c>
      <c r="AF386" s="1049">
        <f t="shared" ref="AF386:AF389" si="852">IF(G386&gt;0,ROUND((P386/G386),3),0)</f>
        <v>0</v>
      </c>
      <c r="AG386" s="1050">
        <f t="shared" ref="AG386" si="853">IF(G386&gt;0,ROUND((S386/G386),3),0)</f>
        <v>0</v>
      </c>
    </row>
    <row r="387" spans="1:33" s="81" customFormat="1" ht="18.600000000000001" thickBot="1">
      <c r="A387" s="1212"/>
      <c r="B387" s="303" t="s">
        <v>318</v>
      </c>
      <c r="C387" s="304" t="s">
        <v>319</v>
      </c>
      <c r="D387" s="109"/>
      <c r="E387" s="211" t="s">
        <v>320</v>
      </c>
      <c r="F387" s="117" t="s">
        <v>43</v>
      </c>
      <c r="G387" s="893">
        <f>G388+G393</f>
        <v>0</v>
      </c>
      <c r="H387" s="894">
        <f t="shared" ref="H387:I387" si="854">H388+H393</f>
        <v>0</v>
      </c>
      <c r="I387" s="895">
        <f t="shared" si="854"/>
        <v>0</v>
      </c>
      <c r="J387" s="893">
        <f>J388+J393</f>
        <v>0</v>
      </c>
      <c r="K387" s="894">
        <f t="shared" ref="K387:L387" si="855">K388+K393</f>
        <v>0</v>
      </c>
      <c r="L387" s="895">
        <f t="shared" si="855"/>
        <v>0</v>
      </c>
      <c r="M387" s="893">
        <f>M388+M393</f>
        <v>0</v>
      </c>
      <c r="N387" s="894">
        <f t="shared" ref="N387:O387" si="856">N388+N393</f>
        <v>0</v>
      </c>
      <c r="O387" s="895">
        <f t="shared" si="856"/>
        <v>0</v>
      </c>
      <c r="P387" s="893">
        <f>P388+P393</f>
        <v>0</v>
      </c>
      <c r="Q387" s="894">
        <f t="shared" ref="Q387:R387" si="857">Q388+Q393</f>
        <v>0</v>
      </c>
      <c r="R387" s="895">
        <f t="shared" si="857"/>
        <v>0</v>
      </c>
      <c r="S387" s="893">
        <f>S388+S393</f>
        <v>0</v>
      </c>
      <c r="T387" s="894">
        <f t="shared" ref="T387:U387" si="858">T388+T393</f>
        <v>0</v>
      </c>
      <c r="U387" s="895">
        <f t="shared" si="858"/>
        <v>0</v>
      </c>
      <c r="V387" s="564" t="s">
        <v>34</v>
      </c>
      <c r="W387" s="554" t="s">
        <v>34</v>
      </c>
      <c r="X387" s="554" t="s">
        <v>34</v>
      </c>
      <c r="Y387" s="565" t="s">
        <v>34</v>
      </c>
      <c r="Z387" s="977">
        <f t="shared" si="846"/>
        <v>0</v>
      </c>
      <c r="AA387" s="978">
        <f t="shared" si="847"/>
        <v>0</v>
      </c>
      <c r="AB387" s="978">
        <f t="shared" si="848"/>
        <v>0</v>
      </c>
      <c r="AC387" s="979">
        <f t="shared" si="849"/>
        <v>0</v>
      </c>
      <c r="AD387" s="980">
        <f t="shared" si="850"/>
        <v>0</v>
      </c>
      <c r="AE387" s="981">
        <f t="shared" si="851"/>
        <v>0</v>
      </c>
      <c r="AF387" s="981">
        <f t="shared" si="852"/>
        <v>0</v>
      </c>
      <c r="AG387" s="982">
        <f>IF(G387&gt;0,ROUND((S387/G387),3),0)</f>
        <v>0</v>
      </c>
    </row>
    <row r="388" spans="1:33" s="106" customFormat="1" ht="18.600000000000001" outlineLevel="1" thickBot="1">
      <c r="A388" s="1212"/>
      <c r="B388" s="698" t="s">
        <v>321</v>
      </c>
      <c r="C388" s="1273">
        <v>2720</v>
      </c>
      <c r="D388" s="757"/>
      <c r="E388" s="1274" t="s">
        <v>322</v>
      </c>
      <c r="F388" s="756" t="s">
        <v>43</v>
      </c>
      <c r="G388" s="887">
        <f>G389+G392</f>
        <v>0</v>
      </c>
      <c r="H388" s="1275">
        <f t="shared" ref="H388:U388" si="859">H389+H392</f>
        <v>0</v>
      </c>
      <c r="I388" s="938">
        <f t="shared" si="859"/>
        <v>0</v>
      </c>
      <c r="J388" s="887">
        <f t="shared" si="859"/>
        <v>0</v>
      </c>
      <c r="K388" s="1275">
        <f t="shared" si="859"/>
        <v>0</v>
      </c>
      <c r="L388" s="938">
        <f t="shared" si="859"/>
        <v>0</v>
      </c>
      <c r="M388" s="887">
        <f t="shared" si="859"/>
        <v>0</v>
      </c>
      <c r="N388" s="1275">
        <f t="shared" si="859"/>
        <v>0</v>
      </c>
      <c r="O388" s="938">
        <f t="shared" si="859"/>
        <v>0</v>
      </c>
      <c r="P388" s="887">
        <f t="shared" si="859"/>
        <v>0</v>
      </c>
      <c r="Q388" s="1275">
        <f t="shared" si="859"/>
        <v>0</v>
      </c>
      <c r="R388" s="938">
        <f t="shared" si="859"/>
        <v>0</v>
      </c>
      <c r="S388" s="887">
        <f t="shared" si="859"/>
        <v>0</v>
      </c>
      <c r="T388" s="1275">
        <f t="shared" si="859"/>
        <v>0</v>
      </c>
      <c r="U388" s="938">
        <f t="shared" si="859"/>
        <v>0</v>
      </c>
      <c r="V388" s="684" t="s">
        <v>34</v>
      </c>
      <c r="W388" s="685" t="s">
        <v>34</v>
      </c>
      <c r="X388" s="685" t="s">
        <v>34</v>
      </c>
      <c r="Y388" s="686" t="s">
        <v>34</v>
      </c>
      <c r="Z388" s="1063">
        <f t="shared" si="846"/>
        <v>0</v>
      </c>
      <c r="AA388" s="1064">
        <f t="shared" si="847"/>
        <v>0</v>
      </c>
      <c r="AB388" s="1064">
        <f t="shared" si="848"/>
        <v>0</v>
      </c>
      <c r="AC388" s="1065">
        <f t="shared" si="849"/>
        <v>0</v>
      </c>
      <c r="AD388" s="1066">
        <f t="shared" si="850"/>
        <v>0</v>
      </c>
      <c r="AE388" s="1067">
        <f t="shared" si="851"/>
        <v>0</v>
      </c>
      <c r="AF388" s="1067">
        <f t="shared" si="852"/>
        <v>0</v>
      </c>
      <c r="AG388" s="1068">
        <f t="shared" ref="AG388:AG389" si="860">IF(G388&gt;0,ROUND((S388/G388),3),0)</f>
        <v>0</v>
      </c>
    </row>
    <row r="389" spans="1:33" s="20" customFormat="1" ht="15.6" outlineLevel="1">
      <c r="A389" s="131"/>
      <c r="B389" s="305" t="s">
        <v>323</v>
      </c>
      <c r="C389" s="286">
        <v>2720</v>
      </c>
      <c r="D389" s="306"/>
      <c r="E389" s="209" t="s">
        <v>712</v>
      </c>
      <c r="F389" s="286" t="s">
        <v>43</v>
      </c>
      <c r="G389" s="656">
        <f>H389+I389</f>
        <v>0</v>
      </c>
      <c r="H389" s="657"/>
      <c r="I389" s="658"/>
      <c r="J389" s="656">
        <f>K389+L389</f>
        <v>0</v>
      </c>
      <c r="K389" s="657"/>
      <c r="L389" s="658"/>
      <c r="M389" s="656">
        <f>N389+O389</f>
        <v>0</v>
      </c>
      <c r="N389" s="657"/>
      <c r="O389" s="658"/>
      <c r="P389" s="656">
        <f>Q389+R389</f>
        <v>0</v>
      </c>
      <c r="Q389" s="657"/>
      <c r="R389" s="658"/>
      <c r="S389" s="656">
        <f>T389+U389</f>
        <v>0</v>
      </c>
      <c r="T389" s="657"/>
      <c r="U389" s="658"/>
      <c r="V389" s="575" t="s">
        <v>34</v>
      </c>
      <c r="W389" s="576" t="s">
        <v>34</v>
      </c>
      <c r="X389" s="576" t="s">
        <v>34</v>
      </c>
      <c r="Y389" s="577" t="s">
        <v>34</v>
      </c>
      <c r="Z389" s="983">
        <f t="shared" si="846"/>
        <v>0</v>
      </c>
      <c r="AA389" s="836">
        <f t="shared" si="847"/>
        <v>0</v>
      </c>
      <c r="AB389" s="836">
        <f t="shared" si="848"/>
        <v>0</v>
      </c>
      <c r="AC389" s="984">
        <f t="shared" si="849"/>
        <v>0</v>
      </c>
      <c r="AD389" s="985">
        <f t="shared" si="850"/>
        <v>0</v>
      </c>
      <c r="AE389" s="986">
        <f t="shared" si="851"/>
        <v>0</v>
      </c>
      <c r="AF389" s="986">
        <f t="shared" si="852"/>
        <v>0</v>
      </c>
      <c r="AG389" s="987">
        <f t="shared" si="860"/>
        <v>0</v>
      </c>
    </row>
    <row r="390" spans="1:33" s="218" customFormat="1" ht="12" outlineLevel="1">
      <c r="A390" s="1213"/>
      <c r="B390" s="307"/>
      <c r="C390" s="265"/>
      <c r="D390" s="308"/>
      <c r="E390" s="126" t="s">
        <v>324</v>
      </c>
      <c r="F390" s="265" t="s">
        <v>36</v>
      </c>
      <c r="G390" s="838">
        <f>H390+I390</f>
        <v>0</v>
      </c>
      <c r="H390" s="839"/>
      <c r="I390" s="840"/>
      <c r="J390" s="838">
        <f>K390+L390</f>
        <v>0</v>
      </c>
      <c r="K390" s="839"/>
      <c r="L390" s="840"/>
      <c r="M390" s="838">
        <f>N390+O390</f>
        <v>0</v>
      </c>
      <c r="N390" s="839"/>
      <c r="O390" s="840"/>
      <c r="P390" s="838">
        <f>Q390+R390</f>
        <v>0</v>
      </c>
      <c r="Q390" s="839"/>
      <c r="R390" s="840"/>
      <c r="S390" s="838">
        <f>T390+U390</f>
        <v>0</v>
      </c>
      <c r="T390" s="839"/>
      <c r="U390" s="840"/>
      <c r="V390" s="569" t="s">
        <v>34</v>
      </c>
      <c r="W390" s="570" t="s">
        <v>34</v>
      </c>
      <c r="X390" s="570" t="s">
        <v>34</v>
      </c>
      <c r="Y390" s="571" t="s">
        <v>34</v>
      </c>
      <c r="Z390" s="1004" t="s">
        <v>34</v>
      </c>
      <c r="AA390" s="1005" t="s">
        <v>34</v>
      </c>
      <c r="AB390" s="1005" t="s">
        <v>34</v>
      </c>
      <c r="AC390" s="1006" t="s">
        <v>34</v>
      </c>
      <c r="AD390" s="1004" t="s">
        <v>34</v>
      </c>
      <c r="AE390" s="1005" t="s">
        <v>34</v>
      </c>
      <c r="AF390" s="1005" t="s">
        <v>34</v>
      </c>
      <c r="AG390" s="1006" t="s">
        <v>34</v>
      </c>
    </row>
    <row r="391" spans="1:33" s="218" customFormat="1" ht="12.6" outlineLevel="1" thickBot="1">
      <c r="A391" s="1213"/>
      <c r="B391" s="309"/>
      <c r="C391" s="310"/>
      <c r="D391" s="311"/>
      <c r="E391" s="312" t="s">
        <v>325</v>
      </c>
      <c r="F391" s="313" t="s">
        <v>62</v>
      </c>
      <c r="G391" s="882">
        <f>IF(I391+H391&gt;0,AVERAGE(H391:I391),0)</f>
        <v>0</v>
      </c>
      <c r="H391" s="883"/>
      <c r="I391" s="884"/>
      <c r="J391" s="882">
        <f>IF(L391+K391&gt;0,AVERAGE(K391:L391),0)</f>
        <v>0</v>
      </c>
      <c r="K391" s="883"/>
      <c r="L391" s="884"/>
      <c r="M391" s="882">
        <f>IF(O391+N391&gt;0,AVERAGE(N391:O391),0)</f>
        <v>0</v>
      </c>
      <c r="N391" s="883"/>
      <c r="O391" s="884"/>
      <c r="P391" s="882">
        <f>IF(R391+Q391&gt;0,AVERAGE(Q391:R391),0)</f>
        <v>0</v>
      </c>
      <c r="Q391" s="883"/>
      <c r="R391" s="884"/>
      <c r="S391" s="882">
        <f>IF(U391+T391&gt;0,AVERAGE(T391:U391),0)</f>
        <v>0</v>
      </c>
      <c r="T391" s="883"/>
      <c r="U391" s="884"/>
      <c r="V391" s="572" t="s">
        <v>34</v>
      </c>
      <c r="W391" s="573" t="s">
        <v>34</v>
      </c>
      <c r="X391" s="573" t="s">
        <v>34</v>
      </c>
      <c r="Y391" s="574" t="s">
        <v>34</v>
      </c>
      <c r="Z391" s="1007" t="s">
        <v>34</v>
      </c>
      <c r="AA391" s="1008" t="s">
        <v>34</v>
      </c>
      <c r="AB391" s="1008" t="s">
        <v>34</v>
      </c>
      <c r="AC391" s="1009" t="s">
        <v>34</v>
      </c>
      <c r="AD391" s="1007" t="s">
        <v>34</v>
      </c>
      <c r="AE391" s="1008" t="s">
        <v>34</v>
      </c>
      <c r="AF391" s="1008" t="s">
        <v>34</v>
      </c>
      <c r="AG391" s="1009" t="s">
        <v>34</v>
      </c>
    </row>
    <row r="392" spans="1:33" s="20" customFormat="1" ht="27.6" outlineLevel="1" thickTop="1" thickBot="1">
      <c r="A392" s="135"/>
      <c r="B392" s="314" t="s">
        <v>326</v>
      </c>
      <c r="C392" s="286">
        <v>2720</v>
      </c>
      <c r="D392" s="287"/>
      <c r="E392" s="288" t="s">
        <v>161</v>
      </c>
      <c r="F392" s="286" t="s">
        <v>43</v>
      </c>
      <c r="G392" s="731">
        <f>H392+I392</f>
        <v>0</v>
      </c>
      <c r="H392" s="866"/>
      <c r="I392" s="867"/>
      <c r="J392" s="731">
        <f>K392+L392</f>
        <v>0</v>
      </c>
      <c r="K392" s="866"/>
      <c r="L392" s="867"/>
      <c r="M392" s="731">
        <f>N392+O392</f>
        <v>0</v>
      </c>
      <c r="N392" s="866"/>
      <c r="O392" s="867"/>
      <c r="P392" s="731">
        <f>Q392+R392</f>
        <v>0</v>
      </c>
      <c r="Q392" s="866"/>
      <c r="R392" s="867"/>
      <c r="S392" s="731">
        <f>T392+U392</f>
        <v>0</v>
      </c>
      <c r="T392" s="866"/>
      <c r="U392" s="867"/>
      <c r="V392" s="599" t="s">
        <v>34</v>
      </c>
      <c r="W392" s="600" t="s">
        <v>34</v>
      </c>
      <c r="X392" s="600" t="s">
        <v>34</v>
      </c>
      <c r="Y392" s="601" t="s">
        <v>34</v>
      </c>
      <c r="Z392" s="1045">
        <f t="shared" ref="Z392:Z403" si="861">G392-J392</f>
        <v>0</v>
      </c>
      <c r="AA392" s="1046">
        <f t="shared" ref="AA392:AA403" si="862">G392-M392</f>
        <v>0</v>
      </c>
      <c r="AB392" s="1046">
        <f t="shared" ref="AB392:AB403" si="863">G392-P392</f>
        <v>0</v>
      </c>
      <c r="AC392" s="1047">
        <f t="shared" ref="AC392:AC403" si="864">G392-S392</f>
        <v>0</v>
      </c>
      <c r="AD392" s="1048">
        <f t="shared" ref="AD392:AD414" si="865">IF(G392&gt;0,ROUND((J392/G392),3),0)</f>
        <v>0</v>
      </c>
      <c r="AE392" s="1049">
        <f t="shared" ref="AE392:AE414" si="866">IF(G392&gt;0,ROUND((M392/G392),3),0)</f>
        <v>0</v>
      </c>
      <c r="AF392" s="1049">
        <f t="shared" ref="AF392:AF414" si="867">IF(G392&gt;0,ROUND((P392/G392),3),0)</f>
        <v>0</v>
      </c>
      <c r="AG392" s="1050">
        <f t="shared" ref="AG392:AG400" si="868">IF(G392&gt;0,ROUND((S392/G392),3),0)</f>
        <v>0</v>
      </c>
    </row>
    <row r="393" spans="1:33" s="106" customFormat="1" ht="18.600000000000001" outlineLevel="1" thickBot="1">
      <c r="A393" s="1212"/>
      <c r="B393" s="698" t="s">
        <v>327</v>
      </c>
      <c r="C393" s="1273" t="s">
        <v>328</v>
      </c>
      <c r="D393" s="757"/>
      <c r="E393" s="1274" t="s">
        <v>329</v>
      </c>
      <c r="F393" s="756" t="s">
        <v>43</v>
      </c>
      <c r="G393" s="887">
        <f>G394+G395+G396+G399+G400</f>
        <v>0</v>
      </c>
      <c r="H393" s="1275">
        <f t="shared" ref="H393:U393" si="869">H394+H395+H396+H399+H400</f>
        <v>0</v>
      </c>
      <c r="I393" s="938">
        <f t="shared" si="869"/>
        <v>0</v>
      </c>
      <c r="J393" s="887">
        <f t="shared" si="869"/>
        <v>0</v>
      </c>
      <c r="K393" s="1275">
        <f t="shared" si="869"/>
        <v>0</v>
      </c>
      <c r="L393" s="938">
        <f t="shared" si="869"/>
        <v>0</v>
      </c>
      <c r="M393" s="887">
        <f t="shared" si="869"/>
        <v>0</v>
      </c>
      <c r="N393" s="1275">
        <f t="shared" si="869"/>
        <v>0</v>
      </c>
      <c r="O393" s="938">
        <f t="shared" si="869"/>
        <v>0</v>
      </c>
      <c r="P393" s="887">
        <f t="shared" si="869"/>
        <v>0</v>
      </c>
      <c r="Q393" s="1275">
        <f t="shared" si="869"/>
        <v>0</v>
      </c>
      <c r="R393" s="938">
        <f t="shared" si="869"/>
        <v>0</v>
      </c>
      <c r="S393" s="887">
        <f t="shared" si="869"/>
        <v>0</v>
      </c>
      <c r="T393" s="1275">
        <f t="shared" si="869"/>
        <v>0</v>
      </c>
      <c r="U393" s="938">
        <f t="shared" si="869"/>
        <v>0</v>
      </c>
      <c r="V393" s="684" t="s">
        <v>34</v>
      </c>
      <c r="W393" s="685" t="s">
        <v>34</v>
      </c>
      <c r="X393" s="685" t="s">
        <v>34</v>
      </c>
      <c r="Y393" s="686" t="s">
        <v>34</v>
      </c>
      <c r="Z393" s="1063">
        <f t="shared" si="861"/>
        <v>0</v>
      </c>
      <c r="AA393" s="1064">
        <f t="shared" si="862"/>
        <v>0</v>
      </c>
      <c r="AB393" s="1064">
        <f t="shared" si="863"/>
        <v>0</v>
      </c>
      <c r="AC393" s="1065">
        <f t="shared" si="864"/>
        <v>0</v>
      </c>
      <c r="AD393" s="1066">
        <f t="shared" si="865"/>
        <v>0</v>
      </c>
      <c r="AE393" s="1067">
        <f t="shared" si="866"/>
        <v>0</v>
      </c>
      <c r="AF393" s="1067">
        <f t="shared" si="867"/>
        <v>0</v>
      </c>
      <c r="AG393" s="1068">
        <f t="shared" si="868"/>
        <v>0</v>
      </c>
    </row>
    <row r="394" spans="1:33" s="20" customFormat="1" ht="16.2" outlineLevel="1" thickBot="1">
      <c r="A394" s="131"/>
      <c r="B394" s="283" t="s">
        <v>330</v>
      </c>
      <c r="C394" s="189">
        <v>2730</v>
      </c>
      <c r="D394" s="190" t="s">
        <v>331</v>
      </c>
      <c r="E394" s="151" t="s">
        <v>332</v>
      </c>
      <c r="F394" s="189" t="s">
        <v>43</v>
      </c>
      <c r="G394" s="653">
        <f>H394+I394</f>
        <v>0</v>
      </c>
      <c r="H394" s="654"/>
      <c r="I394" s="655"/>
      <c r="J394" s="653">
        <f>K394+L394</f>
        <v>0</v>
      </c>
      <c r="K394" s="654"/>
      <c r="L394" s="655"/>
      <c r="M394" s="653">
        <f>N394+O394</f>
        <v>0</v>
      </c>
      <c r="N394" s="654"/>
      <c r="O394" s="655"/>
      <c r="P394" s="653">
        <f>Q394+R394</f>
        <v>0</v>
      </c>
      <c r="Q394" s="654"/>
      <c r="R394" s="655"/>
      <c r="S394" s="653">
        <f>T394+U394</f>
        <v>0</v>
      </c>
      <c r="T394" s="654"/>
      <c r="U394" s="655"/>
      <c r="V394" s="602" t="s">
        <v>34</v>
      </c>
      <c r="W394" s="603" t="s">
        <v>34</v>
      </c>
      <c r="X394" s="603" t="s">
        <v>34</v>
      </c>
      <c r="Y394" s="604" t="s">
        <v>34</v>
      </c>
      <c r="Z394" s="1081">
        <f t="shared" si="861"/>
        <v>0</v>
      </c>
      <c r="AA394" s="1082">
        <f t="shared" si="862"/>
        <v>0</v>
      </c>
      <c r="AB394" s="1082">
        <f t="shared" si="863"/>
        <v>0</v>
      </c>
      <c r="AC394" s="1083">
        <f t="shared" si="864"/>
        <v>0</v>
      </c>
      <c r="AD394" s="1084">
        <f t="shared" si="865"/>
        <v>0</v>
      </c>
      <c r="AE394" s="1085">
        <f t="shared" si="866"/>
        <v>0</v>
      </c>
      <c r="AF394" s="1085">
        <f t="shared" si="867"/>
        <v>0</v>
      </c>
      <c r="AG394" s="1086">
        <f t="shared" si="868"/>
        <v>0</v>
      </c>
    </row>
    <row r="395" spans="1:33" s="20" customFormat="1" ht="16.8" outlineLevel="1" thickTop="1" thickBot="1">
      <c r="A395" s="131"/>
      <c r="B395" s="1177" t="s">
        <v>333</v>
      </c>
      <c r="C395" s="252">
        <v>2730</v>
      </c>
      <c r="D395" s="315" t="s">
        <v>233</v>
      </c>
      <c r="E395" s="195" t="s">
        <v>334</v>
      </c>
      <c r="F395" s="252" t="s">
        <v>43</v>
      </c>
      <c r="G395" s="846">
        <f>H395+I395</f>
        <v>0</v>
      </c>
      <c r="H395" s="847"/>
      <c r="I395" s="848"/>
      <c r="J395" s="846">
        <f>K395+L395</f>
        <v>0</v>
      </c>
      <c r="K395" s="847"/>
      <c r="L395" s="848"/>
      <c r="M395" s="846">
        <f>N395+O395</f>
        <v>0</v>
      </c>
      <c r="N395" s="847"/>
      <c r="O395" s="848"/>
      <c r="P395" s="846">
        <f>Q395+R395</f>
        <v>0</v>
      </c>
      <c r="Q395" s="847"/>
      <c r="R395" s="848"/>
      <c r="S395" s="846">
        <f>T395+U395</f>
        <v>0</v>
      </c>
      <c r="T395" s="847"/>
      <c r="U395" s="848"/>
      <c r="V395" s="581" t="s">
        <v>34</v>
      </c>
      <c r="W395" s="582" t="s">
        <v>34</v>
      </c>
      <c r="X395" s="582" t="s">
        <v>34</v>
      </c>
      <c r="Y395" s="583" t="s">
        <v>34</v>
      </c>
      <c r="Z395" s="1016">
        <f t="shared" si="861"/>
        <v>0</v>
      </c>
      <c r="AA395" s="868">
        <f t="shared" si="862"/>
        <v>0</v>
      </c>
      <c r="AB395" s="868">
        <f t="shared" si="863"/>
        <v>0</v>
      </c>
      <c r="AC395" s="1017">
        <f t="shared" si="864"/>
        <v>0</v>
      </c>
      <c r="AD395" s="1018">
        <f t="shared" si="865"/>
        <v>0</v>
      </c>
      <c r="AE395" s="1019">
        <f t="shared" si="866"/>
        <v>0</v>
      </c>
      <c r="AF395" s="1019">
        <f t="shared" si="867"/>
        <v>0</v>
      </c>
      <c r="AG395" s="1020">
        <f t="shared" si="868"/>
        <v>0</v>
      </c>
    </row>
    <row r="396" spans="1:33" s="20" customFormat="1" ht="25.8" outlineLevel="1" thickTop="1">
      <c r="A396" s="131"/>
      <c r="B396" s="261" t="s">
        <v>694</v>
      </c>
      <c r="C396" s="294">
        <v>2730</v>
      </c>
      <c r="D396" s="295" t="s">
        <v>693</v>
      </c>
      <c r="E396" s="154" t="s">
        <v>721</v>
      </c>
      <c r="F396" s="56" t="s">
        <v>43</v>
      </c>
      <c r="G396" s="653">
        <f>H396+I396</f>
        <v>0</v>
      </c>
      <c r="H396" s="836">
        <f>ROUND(H397*H398/1000,1)</f>
        <v>0</v>
      </c>
      <c r="I396" s="837">
        <f>ROUND(I397*I398/1000,1)</f>
        <v>0</v>
      </c>
      <c r="J396" s="653">
        <f>K396+L396</f>
        <v>0</v>
      </c>
      <c r="K396" s="836">
        <f>ROUND(K397*K398/1000,1)</f>
        <v>0</v>
      </c>
      <c r="L396" s="837">
        <f>ROUND(L397*L398/1000,1)</f>
        <v>0</v>
      </c>
      <c r="M396" s="653">
        <f>N396+O396</f>
        <v>0</v>
      </c>
      <c r="N396" s="836">
        <f>ROUND(N397*N398/1000,1)</f>
        <v>0</v>
      </c>
      <c r="O396" s="837">
        <f>ROUND(O397*O398/1000,1)</f>
        <v>0</v>
      </c>
      <c r="P396" s="653">
        <f>Q396+R396</f>
        <v>0</v>
      </c>
      <c r="Q396" s="836">
        <f>ROUND(Q397*Q398/1000,1)</f>
        <v>0</v>
      </c>
      <c r="R396" s="837">
        <f>ROUND(R397*R398/1000,1)</f>
        <v>0</v>
      </c>
      <c r="S396" s="653">
        <f>T396+U396</f>
        <v>0</v>
      </c>
      <c r="T396" s="836">
        <f>ROUND(T397*T398/1000,1)</f>
        <v>0</v>
      </c>
      <c r="U396" s="837">
        <f>ROUND(U397*U398/1000,1)</f>
        <v>0</v>
      </c>
      <c r="V396" s="575" t="s">
        <v>34</v>
      </c>
      <c r="W396" s="576" t="s">
        <v>34</v>
      </c>
      <c r="X396" s="576" t="s">
        <v>34</v>
      </c>
      <c r="Y396" s="577" t="s">
        <v>34</v>
      </c>
      <c r="Z396" s="983">
        <f t="shared" ref="Z396" si="870">G396-J396</f>
        <v>0</v>
      </c>
      <c r="AA396" s="836">
        <f t="shared" ref="AA396" si="871">G396-M396</f>
        <v>0</v>
      </c>
      <c r="AB396" s="836">
        <f t="shared" ref="AB396" si="872">G396-P396</f>
        <v>0</v>
      </c>
      <c r="AC396" s="984">
        <f t="shared" ref="AC396" si="873">G396-S396</f>
        <v>0</v>
      </c>
      <c r="AD396" s="985">
        <f t="shared" ref="AD396" si="874">IF(G396&gt;0,ROUND((J396/G396),3),0)</f>
        <v>0</v>
      </c>
      <c r="AE396" s="986">
        <f t="shared" ref="AE396" si="875">IF(G396&gt;0,ROUND((M396/G396),3),0)</f>
        <v>0</v>
      </c>
      <c r="AF396" s="986">
        <f t="shared" ref="AF396" si="876">IF(G396&gt;0,ROUND((P396/G396),3),0)</f>
        <v>0</v>
      </c>
      <c r="AG396" s="987">
        <f t="shared" ref="AG396" si="877">IF(G396&gt;0,ROUND((S396/G396),3),0)</f>
        <v>0</v>
      </c>
    </row>
    <row r="397" spans="1:33" s="218" customFormat="1" ht="12" outlineLevel="1">
      <c r="A397" s="1213"/>
      <c r="B397" s="1173"/>
      <c r="C397" s="1174"/>
      <c r="D397" s="1175" t="s">
        <v>693</v>
      </c>
      <c r="E397" s="1176" t="s">
        <v>85</v>
      </c>
      <c r="F397" s="265" t="s">
        <v>36</v>
      </c>
      <c r="G397" s="838">
        <f>H397+I397</f>
        <v>0</v>
      </c>
      <c r="H397" s="839"/>
      <c r="I397" s="840"/>
      <c r="J397" s="838">
        <f>K397+L397</f>
        <v>0</v>
      </c>
      <c r="K397" s="839"/>
      <c r="L397" s="840"/>
      <c r="M397" s="838">
        <f>N397+O397</f>
        <v>0</v>
      </c>
      <c r="N397" s="839"/>
      <c r="O397" s="840"/>
      <c r="P397" s="838">
        <f>Q397+R397</f>
        <v>0</v>
      </c>
      <c r="Q397" s="839"/>
      <c r="R397" s="840"/>
      <c r="S397" s="838">
        <f>T397+U397</f>
        <v>0</v>
      </c>
      <c r="T397" s="839"/>
      <c r="U397" s="840"/>
      <c r="V397" s="569" t="s">
        <v>34</v>
      </c>
      <c r="W397" s="570" t="s">
        <v>34</v>
      </c>
      <c r="X397" s="570" t="s">
        <v>34</v>
      </c>
      <c r="Y397" s="571" t="s">
        <v>34</v>
      </c>
      <c r="Z397" s="1004" t="s">
        <v>34</v>
      </c>
      <c r="AA397" s="1005" t="s">
        <v>34</v>
      </c>
      <c r="AB397" s="1005" t="s">
        <v>34</v>
      </c>
      <c r="AC397" s="1006" t="s">
        <v>34</v>
      </c>
      <c r="AD397" s="1004" t="s">
        <v>34</v>
      </c>
      <c r="AE397" s="1005" t="s">
        <v>34</v>
      </c>
      <c r="AF397" s="1005" t="s">
        <v>34</v>
      </c>
      <c r="AG397" s="1006" t="s">
        <v>34</v>
      </c>
    </row>
    <row r="398" spans="1:33" s="218" customFormat="1" ht="12.6" outlineLevel="1" thickBot="1">
      <c r="A398" s="1213"/>
      <c r="B398" s="266"/>
      <c r="C398" s="298"/>
      <c r="D398" s="299" t="s">
        <v>693</v>
      </c>
      <c r="E398" s="281" t="s">
        <v>487</v>
      </c>
      <c r="F398" s="269" t="s">
        <v>62</v>
      </c>
      <c r="G398" s="841">
        <f>IF(I398+H398&gt;0,AVERAGE(H398:I398),0)</f>
        <v>0</v>
      </c>
      <c r="H398" s="842"/>
      <c r="I398" s="843"/>
      <c r="J398" s="841">
        <f>IF(L398+K398&gt;0,AVERAGE(K398:L398),0)</f>
        <v>0</v>
      </c>
      <c r="K398" s="842"/>
      <c r="L398" s="843"/>
      <c r="M398" s="841">
        <f>IF(O398+N398&gt;0,AVERAGE(N398:O398),0)</f>
        <v>0</v>
      </c>
      <c r="N398" s="842"/>
      <c r="O398" s="843"/>
      <c r="P398" s="841">
        <f>IF(R398+Q398&gt;0,AVERAGE(Q398:R398),0)</f>
        <v>0</v>
      </c>
      <c r="Q398" s="842"/>
      <c r="R398" s="843"/>
      <c r="S398" s="841">
        <f>IF(U398+T398&gt;0,AVERAGE(T398:U398),0)</f>
        <v>0</v>
      </c>
      <c r="T398" s="842"/>
      <c r="U398" s="843"/>
      <c r="V398" s="572" t="s">
        <v>34</v>
      </c>
      <c r="W398" s="573" t="s">
        <v>34</v>
      </c>
      <c r="X398" s="573" t="s">
        <v>34</v>
      </c>
      <c r="Y398" s="574" t="s">
        <v>34</v>
      </c>
      <c r="Z398" s="1007" t="s">
        <v>34</v>
      </c>
      <c r="AA398" s="1008" t="s">
        <v>34</v>
      </c>
      <c r="AB398" s="1008" t="s">
        <v>34</v>
      </c>
      <c r="AC398" s="1009" t="s">
        <v>34</v>
      </c>
      <c r="AD398" s="1007" t="s">
        <v>34</v>
      </c>
      <c r="AE398" s="1008" t="s">
        <v>34</v>
      </c>
      <c r="AF398" s="1008" t="s">
        <v>34</v>
      </c>
      <c r="AG398" s="1009" t="s">
        <v>34</v>
      </c>
    </row>
    <row r="399" spans="1:33" s="20" customFormat="1" ht="16.8" outlineLevel="1" thickTop="1" thickBot="1">
      <c r="A399" s="131"/>
      <c r="B399" s="188" t="s">
        <v>695</v>
      </c>
      <c r="C399" s="216">
        <v>2730</v>
      </c>
      <c r="D399" s="316"/>
      <c r="E399" s="215" t="s">
        <v>698</v>
      </c>
      <c r="F399" s="216" t="s">
        <v>43</v>
      </c>
      <c r="G399" s="731">
        <f>H399+I399</f>
        <v>0</v>
      </c>
      <c r="H399" s="866"/>
      <c r="I399" s="867"/>
      <c r="J399" s="731">
        <f>K399+L399</f>
        <v>0</v>
      </c>
      <c r="K399" s="866"/>
      <c r="L399" s="867"/>
      <c r="M399" s="731">
        <f>N399+O399</f>
        <v>0</v>
      </c>
      <c r="N399" s="866"/>
      <c r="O399" s="867"/>
      <c r="P399" s="731">
        <f>Q399+R399</f>
        <v>0</v>
      </c>
      <c r="Q399" s="866"/>
      <c r="R399" s="867"/>
      <c r="S399" s="731">
        <f>T399+U399</f>
        <v>0</v>
      </c>
      <c r="T399" s="866"/>
      <c r="U399" s="867"/>
      <c r="V399" s="575" t="s">
        <v>34</v>
      </c>
      <c r="W399" s="576" t="s">
        <v>34</v>
      </c>
      <c r="X399" s="576" t="s">
        <v>34</v>
      </c>
      <c r="Y399" s="577" t="s">
        <v>34</v>
      </c>
      <c r="Z399" s="983">
        <f t="shared" si="861"/>
        <v>0</v>
      </c>
      <c r="AA399" s="836">
        <f t="shared" si="862"/>
        <v>0</v>
      </c>
      <c r="AB399" s="836">
        <f t="shared" si="863"/>
        <v>0</v>
      </c>
      <c r="AC399" s="984">
        <f t="shared" si="864"/>
        <v>0</v>
      </c>
      <c r="AD399" s="985">
        <f t="shared" si="865"/>
        <v>0</v>
      </c>
      <c r="AE399" s="986">
        <f t="shared" si="866"/>
        <v>0</v>
      </c>
      <c r="AF399" s="986">
        <f t="shared" si="867"/>
        <v>0</v>
      </c>
      <c r="AG399" s="987">
        <f t="shared" si="868"/>
        <v>0</v>
      </c>
    </row>
    <row r="400" spans="1:33" s="20" customFormat="1" ht="27.6" outlineLevel="1" thickTop="1" thickBot="1">
      <c r="A400" s="131"/>
      <c r="B400" s="1141" t="s">
        <v>696</v>
      </c>
      <c r="C400" s="286">
        <v>2730</v>
      </c>
      <c r="D400" s="287"/>
      <c r="E400" s="288" t="s">
        <v>161</v>
      </c>
      <c r="F400" s="286" t="s">
        <v>43</v>
      </c>
      <c r="G400" s="731">
        <f>H400+I400</f>
        <v>0</v>
      </c>
      <c r="H400" s="866"/>
      <c r="I400" s="867"/>
      <c r="J400" s="731">
        <f>K400+L400</f>
        <v>0</v>
      </c>
      <c r="K400" s="866"/>
      <c r="L400" s="867"/>
      <c r="M400" s="731">
        <f>N400+O400</f>
        <v>0</v>
      </c>
      <c r="N400" s="866"/>
      <c r="O400" s="867"/>
      <c r="P400" s="731">
        <f>Q400+R400</f>
        <v>0</v>
      </c>
      <c r="Q400" s="866"/>
      <c r="R400" s="867"/>
      <c r="S400" s="731">
        <f>T400+U400</f>
        <v>0</v>
      </c>
      <c r="T400" s="866"/>
      <c r="U400" s="867"/>
      <c r="V400" s="599" t="s">
        <v>34</v>
      </c>
      <c r="W400" s="600" t="s">
        <v>34</v>
      </c>
      <c r="X400" s="600" t="s">
        <v>34</v>
      </c>
      <c r="Y400" s="601" t="s">
        <v>34</v>
      </c>
      <c r="Z400" s="1045">
        <f t="shared" si="861"/>
        <v>0</v>
      </c>
      <c r="AA400" s="1046">
        <f t="shared" si="862"/>
        <v>0</v>
      </c>
      <c r="AB400" s="1046">
        <f t="shared" si="863"/>
        <v>0</v>
      </c>
      <c r="AC400" s="1047">
        <f t="shared" si="864"/>
        <v>0</v>
      </c>
      <c r="AD400" s="1048">
        <f t="shared" si="865"/>
        <v>0</v>
      </c>
      <c r="AE400" s="1049">
        <f t="shared" si="866"/>
        <v>0</v>
      </c>
      <c r="AF400" s="1049">
        <f t="shared" si="867"/>
        <v>0</v>
      </c>
      <c r="AG400" s="1050">
        <f t="shared" si="868"/>
        <v>0</v>
      </c>
    </row>
    <row r="401" spans="1:34" s="81" customFormat="1" ht="18.600000000000001" thickBot="1">
      <c r="A401" s="1212"/>
      <c r="B401" s="317" t="s">
        <v>335</v>
      </c>
      <c r="C401" s="318" t="s">
        <v>336</v>
      </c>
      <c r="D401" s="319"/>
      <c r="E401" s="634" t="s">
        <v>337</v>
      </c>
      <c r="F401" s="117" t="s">
        <v>43</v>
      </c>
      <c r="G401" s="893">
        <f>ROUND(G407+G403+G406+G402+G408+G409,1)</f>
        <v>23</v>
      </c>
      <c r="H401" s="894">
        <f t="shared" ref="H401:U401" si="878">ROUND(H407+H403+H406+H402+H408+H409,1)</f>
        <v>0</v>
      </c>
      <c r="I401" s="895">
        <f t="shared" si="878"/>
        <v>23</v>
      </c>
      <c r="J401" s="893">
        <f t="shared" si="878"/>
        <v>0</v>
      </c>
      <c r="K401" s="894">
        <f t="shared" si="878"/>
        <v>0</v>
      </c>
      <c r="L401" s="895">
        <f t="shared" si="878"/>
        <v>0</v>
      </c>
      <c r="M401" s="893">
        <f t="shared" si="878"/>
        <v>0</v>
      </c>
      <c r="N401" s="894">
        <f t="shared" si="878"/>
        <v>0</v>
      </c>
      <c r="O401" s="895">
        <f t="shared" si="878"/>
        <v>0</v>
      </c>
      <c r="P401" s="893">
        <f t="shared" si="878"/>
        <v>0</v>
      </c>
      <c r="Q401" s="894">
        <f t="shared" si="878"/>
        <v>0</v>
      </c>
      <c r="R401" s="895">
        <f t="shared" si="878"/>
        <v>0</v>
      </c>
      <c r="S401" s="893">
        <f t="shared" si="878"/>
        <v>0</v>
      </c>
      <c r="T401" s="894">
        <f t="shared" si="878"/>
        <v>0</v>
      </c>
      <c r="U401" s="895">
        <f t="shared" si="878"/>
        <v>0</v>
      </c>
      <c r="V401" s="564" t="s">
        <v>34</v>
      </c>
      <c r="W401" s="554" t="s">
        <v>34</v>
      </c>
      <c r="X401" s="554" t="s">
        <v>34</v>
      </c>
      <c r="Y401" s="565" t="s">
        <v>34</v>
      </c>
      <c r="Z401" s="977">
        <f t="shared" si="861"/>
        <v>23</v>
      </c>
      <c r="AA401" s="978">
        <f t="shared" si="862"/>
        <v>23</v>
      </c>
      <c r="AB401" s="978">
        <f t="shared" si="863"/>
        <v>23</v>
      </c>
      <c r="AC401" s="979">
        <f t="shared" si="864"/>
        <v>23</v>
      </c>
      <c r="AD401" s="980">
        <f t="shared" si="865"/>
        <v>0</v>
      </c>
      <c r="AE401" s="981">
        <f t="shared" si="866"/>
        <v>0</v>
      </c>
      <c r="AF401" s="981">
        <f t="shared" si="867"/>
        <v>0</v>
      </c>
      <c r="AG401" s="982">
        <f>IF(G401&gt;0,ROUND((S401/G401),3),0)</f>
        <v>0</v>
      </c>
    </row>
    <row r="402" spans="1:34" s="20" customFormat="1" ht="16.2" outlineLevel="1" thickBot="1">
      <c r="A402" s="131"/>
      <c r="B402" s="320" t="s">
        <v>338</v>
      </c>
      <c r="C402" s="189">
        <v>2800</v>
      </c>
      <c r="D402" s="191" t="s">
        <v>57</v>
      </c>
      <c r="E402" s="635" t="s">
        <v>339</v>
      </c>
      <c r="F402" s="189" t="s">
        <v>43</v>
      </c>
      <c r="G402" s="737">
        <f t="shared" ref="G402:G409" si="879">H402+I402</f>
        <v>13</v>
      </c>
      <c r="H402" s="844"/>
      <c r="I402" s="845">
        <v>13</v>
      </c>
      <c r="J402" s="737">
        <f t="shared" ref="J402" si="880">K402+L402</f>
        <v>0</v>
      </c>
      <c r="K402" s="844"/>
      <c r="L402" s="845"/>
      <c r="M402" s="737">
        <f t="shared" ref="M402" si="881">N402+O402</f>
        <v>0</v>
      </c>
      <c r="N402" s="844"/>
      <c r="O402" s="845"/>
      <c r="P402" s="737">
        <f t="shared" ref="P402" si="882">Q402+R402</f>
        <v>0</v>
      </c>
      <c r="Q402" s="844"/>
      <c r="R402" s="845"/>
      <c r="S402" s="737">
        <f t="shared" ref="S402" si="883">T402+U402</f>
        <v>0</v>
      </c>
      <c r="T402" s="844"/>
      <c r="U402" s="845"/>
      <c r="V402" s="578" t="s">
        <v>34</v>
      </c>
      <c r="W402" s="579" t="s">
        <v>34</v>
      </c>
      <c r="X402" s="579" t="s">
        <v>34</v>
      </c>
      <c r="Y402" s="580" t="s">
        <v>34</v>
      </c>
      <c r="Z402" s="1010">
        <f t="shared" si="861"/>
        <v>13</v>
      </c>
      <c r="AA402" s="1011">
        <f t="shared" si="862"/>
        <v>13</v>
      </c>
      <c r="AB402" s="1011">
        <f t="shared" si="863"/>
        <v>13</v>
      </c>
      <c r="AC402" s="1012">
        <f t="shared" si="864"/>
        <v>13</v>
      </c>
      <c r="AD402" s="1013">
        <f t="shared" si="865"/>
        <v>0</v>
      </c>
      <c r="AE402" s="1014">
        <f t="shared" si="866"/>
        <v>0</v>
      </c>
      <c r="AF402" s="1014">
        <f t="shared" si="867"/>
        <v>0</v>
      </c>
      <c r="AG402" s="1015">
        <f t="shared" ref="AG402:AG410" si="884">IF(G402&gt;0,ROUND((S402/G402),3),0)</f>
        <v>0</v>
      </c>
    </row>
    <row r="403" spans="1:34" s="20" customFormat="1" ht="16.2" outlineLevel="1" thickTop="1">
      <c r="A403" s="131"/>
      <c r="B403" s="631" t="s">
        <v>340</v>
      </c>
      <c r="C403" s="632">
        <v>2800</v>
      </c>
      <c r="D403" s="633" t="s">
        <v>57</v>
      </c>
      <c r="E403" s="55" t="s">
        <v>341</v>
      </c>
      <c r="F403" s="56" t="s">
        <v>43</v>
      </c>
      <c r="G403" s="653">
        <f>H403+I403</f>
        <v>10</v>
      </c>
      <c r="H403" s="836">
        <f>ROUND(H404*H405/1000,1)</f>
        <v>0</v>
      </c>
      <c r="I403" s="837">
        <f>ROUND(I404*I405/1000,1)</f>
        <v>10</v>
      </c>
      <c r="J403" s="653">
        <f>K403+L403</f>
        <v>0</v>
      </c>
      <c r="K403" s="836">
        <f>ROUND(K404*K405/1000,1)</f>
        <v>0</v>
      </c>
      <c r="L403" s="837">
        <f>ROUND(L404*L405/1000,1)</f>
        <v>0</v>
      </c>
      <c r="M403" s="653">
        <f>N403+O403</f>
        <v>0</v>
      </c>
      <c r="N403" s="836">
        <f>ROUND(N404*N405/1000,1)</f>
        <v>0</v>
      </c>
      <c r="O403" s="837">
        <f>ROUND(O404*O405/1000,1)</f>
        <v>0</v>
      </c>
      <c r="P403" s="653">
        <f>Q403+R403</f>
        <v>0</v>
      </c>
      <c r="Q403" s="836">
        <f>ROUND(Q404*Q405/1000,1)</f>
        <v>0</v>
      </c>
      <c r="R403" s="837">
        <f>ROUND(R404*R405/1000,1)</f>
        <v>0</v>
      </c>
      <c r="S403" s="653">
        <f>T403+U403</f>
        <v>0</v>
      </c>
      <c r="T403" s="836">
        <f>ROUND(T404*T405/1000,1)</f>
        <v>0</v>
      </c>
      <c r="U403" s="837">
        <f>ROUND(U404*U405/1000,1)</f>
        <v>0</v>
      </c>
      <c r="V403" s="575" t="s">
        <v>34</v>
      </c>
      <c r="W403" s="576" t="s">
        <v>34</v>
      </c>
      <c r="X403" s="576" t="s">
        <v>34</v>
      </c>
      <c r="Y403" s="577" t="s">
        <v>34</v>
      </c>
      <c r="Z403" s="983">
        <f t="shared" si="861"/>
        <v>10</v>
      </c>
      <c r="AA403" s="836">
        <f t="shared" si="862"/>
        <v>10</v>
      </c>
      <c r="AB403" s="836">
        <f t="shared" si="863"/>
        <v>10</v>
      </c>
      <c r="AC403" s="984">
        <f t="shared" si="864"/>
        <v>10</v>
      </c>
      <c r="AD403" s="985">
        <f t="shared" si="865"/>
        <v>0</v>
      </c>
      <c r="AE403" s="986">
        <f t="shared" si="866"/>
        <v>0</v>
      </c>
      <c r="AF403" s="986">
        <f t="shared" si="867"/>
        <v>0</v>
      </c>
      <c r="AG403" s="987">
        <f t="shared" si="884"/>
        <v>0</v>
      </c>
    </row>
    <row r="404" spans="1:34" s="218" customFormat="1" ht="12" outlineLevel="1">
      <c r="A404" s="1213"/>
      <c r="B404" s="629"/>
      <c r="C404" s="630"/>
      <c r="D404" s="627" t="s">
        <v>57</v>
      </c>
      <c r="E404" s="628" t="s">
        <v>85</v>
      </c>
      <c r="F404" s="630" t="s">
        <v>36</v>
      </c>
      <c r="G404" s="838">
        <f>H404+I404</f>
        <v>10</v>
      </c>
      <c r="H404" s="839"/>
      <c r="I404" s="840">
        <v>10</v>
      </c>
      <c r="J404" s="838">
        <f>K404+L404</f>
        <v>0</v>
      </c>
      <c r="K404" s="839"/>
      <c r="L404" s="840"/>
      <c r="M404" s="838">
        <f>N404+O404</f>
        <v>0</v>
      </c>
      <c r="N404" s="839"/>
      <c r="O404" s="840"/>
      <c r="P404" s="838">
        <f>Q404+R404</f>
        <v>0</v>
      </c>
      <c r="Q404" s="839"/>
      <c r="R404" s="840"/>
      <c r="S404" s="838">
        <f>T404+U404</f>
        <v>0</v>
      </c>
      <c r="T404" s="839"/>
      <c r="U404" s="840"/>
      <c r="V404" s="569" t="s">
        <v>34</v>
      </c>
      <c r="W404" s="570" t="s">
        <v>34</v>
      </c>
      <c r="X404" s="570" t="s">
        <v>34</v>
      </c>
      <c r="Y404" s="571" t="s">
        <v>34</v>
      </c>
      <c r="Z404" s="1004" t="s">
        <v>34</v>
      </c>
      <c r="AA404" s="1005" t="s">
        <v>34</v>
      </c>
      <c r="AB404" s="1005" t="s">
        <v>34</v>
      </c>
      <c r="AC404" s="1006" t="s">
        <v>34</v>
      </c>
      <c r="AD404" s="1004" t="s">
        <v>34</v>
      </c>
      <c r="AE404" s="1005" t="s">
        <v>34</v>
      </c>
      <c r="AF404" s="1005" t="s">
        <v>34</v>
      </c>
      <c r="AG404" s="1006" t="s">
        <v>34</v>
      </c>
    </row>
    <row r="405" spans="1:34" s="218" customFormat="1" ht="12.6" outlineLevel="1" thickBot="1">
      <c r="A405" s="1213"/>
      <c r="B405" s="309"/>
      <c r="C405" s="310"/>
      <c r="D405" s="248" t="s">
        <v>57</v>
      </c>
      <c r="E405" s="130" t="s">
        <v>487</v>
      </c>
      <c r="F405" s="313" t="s">
        <v>62</v>
      </c>
      <c r="G405" s="882">
        <f>IF(I405+H405&gt;0,AVERAGE(H405:I405),0)</f>
        <v>1000</v>
      </c>
      <c r="H405" s="883"/>
      <c r="I405" s="884">
        <v>1000</v>
      </c>
      <c r="J405" s="882">
        <f>IF(L405+K405&gt;0,AVERAGE(K405:L405),0)</f>
        <v>0</v>
      </c>
      <c r="K405" s="883"/>
      <c r="L405" s="884"/>
      <c r="M405" s="882">
        <f>IF(O405+N405&gt;0,AVERAGE(N405:O405),0)</f>
        <v>0</v>
      </c>
      <c r="N405" s="883"/>
      <c r="O405" s="884"/>
      <c r="P405" s="882">
        <f>IF(R405+Q405&gt;0,AVERAGE(Q405:R405),0)</f>
        <v>0</v>
      </c>
      <c r="Q405" s="883"/>
      <c r="R405" s="884"/>
      <c r="S405" s="882">
        <f>IF(U405+T405&gt;0,AVERAGE(T405:U405),0)</f>
        <v>0</v>
      </c>
      <c r="T405" s="883"/>
      <c r="U405" s="884"/>
      <c r="V405" s="572" t="s">
        <v>34</v>
      </c>
      <c r="W405" s="573" t="s">
        <v>34</v>
      </c>
      <c r="X405" s="573" t="s">
        <v>34</v>
      </c>
      <c r="Y405" s="574" t="s">
        <v>34</v>
      </c>
      <c r="Z405" s="1007" t="s">
        <v>34</v>
      </c>
      <c r="AA405" s="1008" t="s">
        <v>34</v>
      </c>
      <c r="AB405" s="1008" t="s">
        <v>34</v>
      </c>
      <c r="AC405" s="1009" t="s">
        <v>34</v>
      </c>
      <c r="AD405" s="1007" t="s">
        <v>34</v>
      </c>
      <c r="AE405" s="1008" t="s">
        <v>34</v>
      </c>
      <c r="AF405" s="1008" t="s">
        <v>34</v>
      </c>
      <c r="AG405" s="1009" t="s">
        <v>34</v>
      </c>
    </row>
    <row r="406" spans="1:34" s="20" customFormat="1" ht="16.8" outlineLevel="1" thickTop="1" thickBot="1">
      <c r="A406" s="131"/>
      <c r="B406" s="321" t="s">
        <v>620</v>
      </c>
      <c r="C406" s="322">
        <v>2800</v>
      </c>
      <c r="D406" s="323" t="s">
        <v>79</v>
      </c>
      <c r="E406" s="195" t="s">
        <v>342</v>
      </c>
      <c r="F406" s="189" t="s">
        <v>43</v>
      </c>
      <c r="G406" s="731">
        <f t="shared" si="879"/>
        <v>0</v>
      </c>
      <c r="H406" s="866"/>
      <c r="I406" s="867"/>
      <c r="J406" s="731">
        <f t="shared" ref="J406:J409" si="885">K406+L406</f>
        <v>0</v>
      </c>
      <c r="K406" s="866"/>
      <c r="L406" s="867"/>
      <c r="M406" s="731">
        <f t="shared" ref="M406:M409" si="886">N406+O406</f>
        <v>0</v>
      </c>
      <c r="N406" s="866"/>
      <c r="O406" s="867"/>
      <c r="P406" s="731">
        <f t="shared" ref="P406:P409" si="887">Q406+R406</f>
        <v>0</v>
      </c>
      <c r="Q406" s="866"/>
      <c r="R406" s="867"/>
      <c r="S406" s="731">
        <f t="shared" ref="S406:S409" si="888">T406+U406</f>
        <v>0</v>
      </c>
      <c r="T406" s="866"/>
      <c r="U406" s="867"/>
      <c r="V406" s="578" t="s">
        <v>34</v>
      </c>
      <c r="W406" s="579" t="s">
        <v>34</v>
      </c>
      <c r="X406" s="579" t="s">
        <v>34</v>
      </c>
      <c r="Y406" s="580" t="s">
        <v>34</v>
      </c>
      <c r="Z406" s="1010">
        <f t="shared" ref="Z406:Z414" si="889">G406-J406</f>
        <v>0</v>
      </c>
      <c r="AA406" s="1011">
        <f t="shared" ref="AA406:AA414" si="890">G406-M406</f>
        <v>0</v>
      </c>
      <c r="AB406" s="1011">
        <f t="shared" ref="AB406:AB414" si="891">G406-P406</f>
        <v>0</v>
      </c>
      <c r="AC406" s="1012">
        <f t="shared" ref="AC406:AC414" si="892">G406-S406</f>
        <v>0</v>
      </c>
      <c r="AD406" s="1013">
        <f t="shared" si="865"/>
        <v>0</v>
      </c>
      <c r="AE406" s="1014">
        <f t="shared" si="866"/>
        <v>0</v>
      </c>
      <c r="AF406" s="1014">
        <f t="shared" si="867"/>
        <v>0</v>
      </c>
      <c r="AG406" s="1015">
        <f t="shared" si="884"/>
        <v>0</v>
      </c>
    </row>
    <row r="407" spans="1:34" s="20" customFormat="1" ht="16.8" outlineLevel="1" thickTop="1" thickBot="1">
      <c r="A407" s="131"/>
      <c r="B407" s="321" t="s">
        <v>343</v>
      </c>
      <c r="C407" s="322">
        <v>2800</v>
      </c>
      <c r="D407" s="323" t="s">
        <v>144</v>
      </c>
      <c r="E407" s="324" t="s">
        <v>344</v>
      </c>
      <c r="F407" s="322" t="s">
        <v>43</v>
      </c>
      <c r="G407" s="731">
        <f t="shared" si="879"/>
        <v>0</v>
      </c>
      <c r="H407" s="866"/>
      <c r="I407" s="867"/>
      <c r="J407" s="731">
        <f t="shared" si="885"/>
        <v>0</v>
      </c>
      <c r="K407" s="866"/>
      <c r="L407" s="867"/>
      <c r="M407" s="731">
        <f t="shared" si="886"/>
        <v>0</v>
      </c>
      <c r="N407" s="866"/>
      <c r="O407" s="867"/>
      <c r="P407" s="731">
        <f t="shared" si="887"/>
        <v>0</v>
      </c>
      <c r="Q407" s="866"/>
      <c r="R407" s="867"/>
      <c r="S407" s="731">
        <f t="shared" si="888"/>
        <v>0</v>
      </c>
      <c r="T407" s="866"/>
      <c r="U407" s="867"/>
      <c r="V407" s="578" t="s">
        <v>34</v>
      </c>
      <c r="W407" s="579" t="s">
        <v>34</v>
      </c>
      <c r="X407" s="579" t="s">
        <v>34</v>
      </c>
      <c r="Y407" s="580" t="s">
        <v>34</v>
      </c>
      <c r="Z407" s="1010">
        <f t="shared" si="889"/>
        <v>0</v>
      </c>
      <c r="AA407" s="1011">
        <f t="shared" si="890"/>
        <v>0</v>
      </c>
      <c r="AB407" s="1011">
        <f t="shared" si="891"/>
        <v>0</v>
      </c>
      <c r="AC407" s="1012">
        <f t="shared" si="892"/>
        <v>0</v>
      </c>
      <c r="AD407" s="1013">
        <f t="shared" si="865"/>
        <v>0</v>
      </c>
      <c r="AE407" s="1014">
        <f t="shared" si="866"/>
        <v>0</v>
      </c>
      <c r="AF407" s="1014">
        <f t="shared" si="867"/>
        <v>0</v>
      </c>
      <c r="AG407" s="1015">
        <f t="shared" si="884"/>
        <v>0</v>
      </c>
    </row>
    <row r="408" spans="1:34" s="20" customFormat="1" ht="16.8" outlineLevel="1" thickTop="1" thickBot="1">
      <c r="A408" s="131"/>
      <c r="B408" s="325" t="s">
        <v>345</v>
      </c>
      <c r="C408" s="216">
        <v>2800</v>
      </c>
      <c r="D408" s="316"/>
      <c r="E408" s="195" t="s">
        <v>717</v>
      </c>
      <c r="F408" s="216" t="s">
        <v>43</v>
      </c>
      <c r="G408" s="731">
        <f t="shared" si="879"/>
        <v>0</v>
      </c>
      <c r="H408" s="866"/>
      <c r="I408" s="867"/>
      <c r="J408" s="731">
        <f t="shared" si="885"/>
        <v>0</v>
      </c>
      <c r="K408" s="866"/>
      <c r="L408" s="867"/>
      <c r="M408" s="731">
        <f t="shared" si="886"/>
        <v>0</v>
      </c>
      <c r="N408" s="866"/>
      <c r="O408" s="867"/>
      <c r="P408" s="731">
        <f t="shared" si="887"/>
        <v>0</v>
      </c>
      <c r="Q408" s="866"/>
      <c r="R408" s="867"/>
      <c r="S408" s="731">
        <f t="shared" si="888"/>
        <v>0</v>
      </c>
      <c r="T408" s="866"/>
      <c r="U408" s="867"/>
      <c r="V408" s="578" t="s">
        <v>34</v>
      </c>
      <c r="W408" s="579" t="s">
        <v>34</v>
      </c>
      <c r="X408" s="579" t="s">
        <v>34</v>
      </c>
      <c r="Y408" s="580" t="s">
        <v>34</v>
      </c>
      <c r="Z408" s="1010">
        <f t="shared" si="889"/>
        <v>0</v>
      </c>
      <c r="AA408" s="1011">
        <f t="shared" si="890"/>
        <v>0</v>
      </c>
      <c r="AB408" s="1011">
        <f t="shared" si="891"/>
        <v>0</v>
      </c>
      <c r="AC408" s="1012">
        <f t="shared" si="892"/>
        <v>0</v>
      </c>
      <c r="AD408" s="1013">
        <f t="shared" si="865"/>
        <v>0</v>
      </c>
      <c r="AE408" s="1014">
        <f t="shared" si="866"/>
        <v>0</v>
      </c>
      <c r="AF408" s="1014">
        <f t="shared" si="867"/>
        <v>0</v>
      </c>
      <c r="AG408" s="1015">
        <f t="shared" si="884"/>
        <v>0</v>
      </c>
    </row>
    <row r="409" spans="1:34" s="20" customFormat="1" ht="27.6" outlineLevel="1" thickTop="1" thickBot="1">
      <c r="A409" s="131"/>
      <c r="B409" s="326" t="s">
        <v>346</v>
      </c>
      <c r="C409" s="286">
        <v>2800</v>
      </c>
      <c r="D409" s="287"/>
      <c r="E409" s="288" t="s">
        <v>161</v>
      </c>
      <c r="F409" s="286" t="s">
        <v>43</v>
      </c>
      <c r="G409" s="860">
        <f t="shared" si="879"/>
        <v>0</v>
      </c>
      <c r="H409" s="861"/>
      <c r="I409" s="862"/>
      <c r="J409" s="860">
        <f t="shared" si="885"/>
        <v>0</v>
      </c>
      <c r="K409" s="861"/>
      <c r="L409" s="862"/>
      <c r="M409" s="860">
        <f t="shared" si="886"/>
        <v>0</v>
      </c>
      <c r="N409" s="861"/>
      <c r="O409" s="862"/>
      <c r="P409" s="860">
        <f t="shared" si="887"/>
        <v>0</v>
      </c>
      <c r="Q409" s="861"/>
      <c r="R409" s="862"/>
      <c r="S409" s="860">
        <f t="shared" si="888"/>
        <v>0</v>
      </c>
      <c r="T409" s="861"/>
      <c r="U409" s="862"/>
      <c r="V409" s="599" t="s">
        <v>34</v>
      </c>
      <c r="W409" s="600" t="s">
        <v>34</v>
      </c>
      <c r="X409" s="600" t="s">
        <v>34</v>
      </c>
      <c r="Y409" s="601" t="s">
        <v>34</v>
      </c>
      <c r="Z409" s="1051">
        <f t="shared" si="889"/>
        <v>0</v>
      </c>
      <c r="AA409" s="1052">
        <f t="shared" si="890"/>
        <v>0</v>
      </c>
      <c r="AB409" s="1052">
        <f t="shared" si="891"/>
        <v>0</v>
      </c>
      <c r="AC409" s="1053">
        <f t="shared" si="892"/>
        <v>0</v>
      </c>
      <c r="AD409" s="1054">
        <f t="shared" si="865"/>
        <v>0</v>
      </c>
      <c r="AE409" s="1055">
        <f t="shared" si="866"/>
        <v>0</v>
      </c>
      <c r="AF409" s="1055">
        <f t="shared" si="867"/>
        <v>0</v>
      </c>
      <c r="AG409" s="1056">
        <f t="shared" si="884"/>
        <v>0</v>
      </c>
    </row>
    <row r="410" spans="1:34" s="81" customFormat="1" ht="23.4" thickBot="1">
      <c r="A410" s="1228"/>
      <c r="B410" s="771"/>
      <c r="C410" s="772" t="s">
        <v>347</v>
      </c>
      <c r="D410" s="773"/>
      <c r="E410" s="774" t="s">
        <v>348</v>
      </c>
      <c r="F410" s="680" t="s">
        <v>43</v>
      </c>
      <c r="G410" s="896">
        <f>G411</f>
        <v>370</v>
      </c>
      <c r="H410" s="897">
        <f>H411</f>
        <v>0</v>
      </c>
      <c r="I410" s="898">
        <f t="shared" ref="I410:U410" si="893">I411</f>
        <v>370</v>
      </c>
      <c r="J410" s="896">
        <f>J411</f>
        <v>12.9</v>
      </c>
      <c r="K410" s="897">
        <f>K411</f>
        <v>0</v>
      </c>
      <c r="L410" s="898">
        <f t="shared" si="893"/>
        <v>12.9</v>
      </c>
      <c r="M410" s="896">
        <f>M411</f>
        <v>12.9</v>
      </c>
      <c r="N410" s="897">
        <f>N411</f>
        <v>0</v>
      </c>
      <c r="O410" s="898">
        <f t="shared" si="893"/>
        <v>12.9</v>
      </c>
      <c r="P410" s="896">
        <f>P411</f>
        <v>0</v>
      </c>
      <c r="Q410" s="897">
        <f>Q411</f>
        <v>0</v>
      </c>
      <c r="R410" s="898">
        <f t="shared" si="893"/>
        <v>0</v>
      </c>
      <c r="S410" s="896">
        <f>S411</f>
        <v>0</v>
      </c>
      <c r="T410" s="897">
        <f>T411</f>
        <v>0</v>
      </c>
      <c r="U410" s="898">
        <f t="shared" si="893"/>
        <v>0</v>
      </c>
      <c r="V410" s="681" t="s">
        <v>34</v>
      </c>
      <c r="W410" s="682" t="s">
        <v>34</v>
      </c>
      <c r="X410" s="682" t="s">
        <v>34</v>
      </c>
      <c r="Y410" s="683" t="s">
        <v>34</v>
      </c>
      <c r="Z410" s="1087">
        <f t="shared" si="889"/>
        <v>357.1</v>
      </c>
      <c r="AA410" s="966">
        <f t="shared" si="890"/>
        <v>357.1</v>
      </c>
      <c r="AB410" s="966">
        <f t="shared" si="891"/>
        <v>370</v>
      </c>
      <c r="AC410" s="967">
        <f t="shared" si="892"/>
        <v>370</v>
      </c>
      <c r="AD410" s="968">
        <f t="shared" si="865"/>
        <v>3.5000000000000003E-2</v>
      </c>
      <c r="AE410" s="969">
        <f t="shared" si="866"/>
        <v>3.5000000000000003E-2</v>
      </c>
      <c r="AF410" s="969">
        <f t="shared" si="867"/>
        <v>0</v>
      </c>
      <c r="AG410" s="970">
        <f t="shared" si="884"/>
        <v>0</v>
      </c>
      <c r="AH410" s="450"/>
    </row>
    <row r="411" spans="1:34" s="81" customFormat="1" ht="23.4" thickBot="1">
      <c r="A411" s="1229"/>
      <c r="B411" s="327" t="s">
        <v>349</v>
      </c>
      <c r="C411" s="114">
        <v>3100</v>
      </c>
      <c r="D411" s="102"/>
      <c r="E411" s="328" t="s">
        <v>350</v>
      </c>
      <c r="F411" s="104" t="s">
        <v>43</v>
      </c>
      <c r="G411" s="899">
        <f t="shared" ref="G411:U411" si="894">G412+G497+G519+G535+G546</f>
        <v>370</v>
      </c>
      <c r="H411" s="900">
        <f t="shared" si="894"/>
        <v>0</v>
      </c>
      <c r="I411" s="901">
        <f t="shared" si="894"/>
        <v>370</v>
      </c>
      <c r="J411" s="899">
        <f t="shared" si="894"/>
        <v>12.9</v>
      </c>
      <c r="K411" s="900">
        <f t="shared" si="894"/>
        <v>0</v>
      </c>
      <c r="L411" s="901">
        <f t="shared" si="894"/>
        <v>12.9</v>
      </c>
      <c r="M411" s="899">
        <f t="shared" si="894"/>
        <v>12.9</v>
      </c>
      <c r="N411" s="900">
        <f t="shared" si="894"/>
        <v>0</v>
      </c>
      <c r="O411" s="901">
        <f t="shared" si="894"/>
        <v>12.9</v>
      </c>
      <c r="P411" s="899">
        <f t="shared" si="894"/>
        <v>0</v>
      </c>
      <c r="Q411" s="900">
        <f t="shared" si="894"/>
        <v>0</v>
      </c>
      <c r="R411" s="901">
        <f t="shared" si="894"/>
        <v>0</v>
      </c>
      <c r="S411" s="899">
        <f t="shared" si="894"/>
        <v>0</v>
      </c>
      <c r="T411" s="900">
        <f t="shared" si="894"/>
        <v>0</v>
      </c>
      <c r="U411" s="901">
        <f t="shared" si="894"/>
        <v>0</v>
      </c>
      <c r="V411" s="673" t="s">
        <v>34</v>
      </c>
      <c r="W411" s="674" t="s">
        <v>34</v>
      </c>
      <c r="X411" s="674" t="s">
        <v>34</v>
      </c>
      <c r="Y411" s="675" t="s">
        <v>34</v>
      </c>
      <c r="Z411" s="971">
        <f t="shared" si="889"/>
        <v>357.1</v>
      </c>
      <c r="AA411" s="972">
        <f t="shared" si="890"/>
        <v>357.1</v>
      </c>
      <c r="AB411" s="972">
        <f t="shared" si="891"/>
        <v>370</v>
      </c>
      <c r="AC411" s="973">
        <f t="shared" si="892"/>
        <v>370</v>
      </c>
      <c r="AD411" s="974">
        <f t="shared" si="865"/>
        <v>3.5000000000000003E-2</v>
      </c>
      <c r="AE411" s="975">
        <f t="shared" si="866"/>
        <v>3.5000000000000003E-2</v>
      </c>
      <c r="AF411" s="975">
        <f t="shared" si="867"/>
        <v>0</v>
      </c>
      <c r="AG411" s="976">
        <f>IF(G411&gt;0,ROUND((S411/G411),3),0)</f>
        <v>0</v>
      </c>
    </row>
    <row r="412" spans="1:34" s="105" customFormat="1" ht="28.2" thickBot="1">
      <c r="A412" s="135"/>
      <c r="B412" s="108" t="s">
        <v>351</v>
      </c>
      <c r="C412" s="210" t="s">
        <v>352</v>
      </c>
      <c r="D412" s="110"/>
      <c r="E412" s="211" t="s">
        <v>353</v>
      </c>
      <c r="F412" s="117" t="s">
        <v>43</v>
      </c>
      <c r="G412" s="885">
        <f t="shared" ref="G412:U412" si="895">ROUND(G413+G445+G448+G455+G458+G461+G477+G484+G491+G495+G496,1)</f>
        <v>170</v>
      </c>
      <c r="H412" s="834">
        <f t="shared" si="895"/>
        <v>0</v>
      </c>
      <c r="I412" s="886">
        <f t="shared" si="895"/>
        <v>170</v>
      </c>
      <c r="J412" s="885">
        <f t="shared" si="895"/>
        <v>0</v>
      </c>
      <c r="K412" s="834">
        <f t="shared" si="895"/>
        <v>0</v>
      </c>
      <c r="L412" s="886">
        <f t="shared" si="895"/>
        <v>0</v>
      </c>
      <c r="M412" s="885">
        <f t="shared" si="895"/>
        <v>0</v>
      </c>
      <c r="N412" s="834">
        <f t="shared" si="895"/>
        <v>0</v>
      </c>
      <c r="O412" s="886">
        <f t="shared" si="895"/>
        <v>0</v>
      </c>
      <c r="P412" s="885">
        <f t="shared" si="895"/>
        <v>0</v>
      </c>
      <c r="Q412" s="834">
        <f t="shared" si="895"/>
        <v>0</v>
      </c>
      <c r="R412" s="886">
        <f t="shared" si="895"/>
        <v>0</v>
      </c>
      <c r="S412" s="885">
        <f t="shared" si="895"/>
        <v>0</v>
      </c>
      <c r="T412" s="834">
        <f t="shared" si="895"/>
        <v>0</v>
      </c>
      <c r="U412" s="886">
        <f t="shared" si="895"/>
        <v>0</v>
      </c>
      <c r="V412" s="564" t="s">
        <v>34</v>
      </c>
      <c r="W412" s="554" t="s">
        <v>34</v>
      </c>
      <c r="X412" s="554" t="s">
        <v>34</v>
      </c>
      <c r="Y412" s="565" t="s">
        <v>34</v>
      </c>
      <c r="Z412" s="977">
        <f t="shared" si="889"/>
        <v>170</v>
      </c>
      <c r="AA412" s="978">
        <f t="shared" si="890"/>
        <v>170</v>
      </c>
      <c r="AB412" s="978">
        <f t="shared" si="891"/>
        <v>170</v>
      </c>
      <c r="AC412" s="979">
        <f t="shared" si="892"/>
        <v>170</v>
      </c>
      <c r="AD412" s="980">
        <f t="shared" si="865"/>
        <v>0</v>
      </c>
      <c r="AE412" s="981">
        <f t="shared" si="866"/>
        <v>0</v>
      </c>
      <c r="AF412" s="981">
        <f t="shared" si="867"/>
        <v>0</v>
      </c>
      <c r="AG412" s="982">
        <f>IF(G412&gt;0,ROUND((S412/G412),3),0)</f>
        <v>0</v>
      </c>
    </row>
    <row r="413" spans="1:34" s="135" customFormat="1" ht="27" outlineLevel="1" thickBot="1">
      <c r="B413" s="159" t="s">
        <v>354</v>
      </c>
      <c r="C413" s="203">
        <v>3110</v>
      </c>
      <c r="D413" s="204" t="s">
        <v>57</v>
      </c>
      <c r="E413" s="179" t="s">
        <v>355</v>
      </c>
      <c r="F413" s="149" t="s">
        <v>43</v>
      </c>
      <c r="G413" s="849">
        <f>G414+G417+G420+G430+G433+G436+G439+G442</f>
        <v>0</v>
      </c>
      <c r="H413" s="850">
        <f t="shared" ref="H413:U413" si="896">H414+H417+H420+H430+H433+H436+H439+H442</f>
        <v>0</v>
      </c>
      <c r="I413" s="851">
        <f t="shared" si="896"/>
        <v>0</v>
      </c>
      <c r="J413" s="849">
        <f t="shared" si="896"/>
        <v>0</v>
      </c>
      <c r="K413" s="850">
        <f t="shared" si="896"/>
        <v>0</v>
      </c>
      <c r="L413" s="851">
        <f t="shared" si="896"/>
        <v>0</v>
      </c>
      <c r="M413" s="849">
        <f t="shared" si="896"/>
        <v>0</v>
      </c>
      <c r="N413" s="850">
        <f t="shared" si="896"/>
        <v>0</v>
      </c>
      <c r="O413" s="851">
        <f t="shared" si="896"/>
        <v>0</v>
      </c>
      <c r="P413" s="849">
        <f t="shared" si="896"/>
        <v>0</v>
      </c>
      <c r="Q413" s="850">
        <f t="shared" si="896"/>
        <v>0</v>
      </c>
      <c r="R413" s="851">
        <f t="shared" si="896"/>
        <v>0</v>
      </c>
      <c r="S413" s="849">
        <f t="shared" si="896"/>
        <v>0</v>
      </c>
      <c r="T413" s="850">
        <f t="shared" si="896"/>
        <v>0</v>
      </c>
      <c r="U413" s="851">
        <f t="shared" si="896"/>
        <v>0</v>
      </c>
      <c r="V413" s="602" t="s">
        <v>34</v>
      </c>
      <c r="W413" s="603" t="s">
        <v>34</v>
      </c>
      <c r="X413" s="603" t="s">
        <v>34</v>
      </c>
      <c r="Y413" s="604" t="s">
        <v>34</v>
      </c>
      <c r="Z413" s="1081">
        <f t="shared" si="889"/>
        <v>0</v>
      </c>
      <c r="AA413" s="1082">
        <f t="shared" si="890"/>
        <v>0</v>
      </c>
      <c r="AB413" s="1082">
        <f t="shared" si="891"/>
        <v>0</v>
      </c>
      <c r="AC413" s="1083">
        <f t="shared" si="892"/>
        <v>0</v>
      </c>
      <c r="AD413" s="1084">
        <f t="shared" si="865"/>
        <v>0</v>
      </c>
      <c r="AE413" s="1085">
        <f t="shared" si="866"/>
        <v>0</v>
      </c>
      <c r="AF413" s="1085">
        <f t="shared" si="867"/>
        <v>0</v>
      </c>
      <c r="AG413" s="1086">
        <f t="shared" ref="AG413:AG414" si="897">IF(G413&gt;0,ROUND((S413/G413),3),0)</f>
        <v>0</v>
      </c>
    </row>
    <row r="414" spans="1:34" s="147" customFormat="1" outlineLevel="1" thickTop="1">
      <c r="A414" s="135"/>
      <c r="B414" s="170" t="s">
        <v>356</v>
      </c>
      <c r="C414" s="329">
        <v>3110</v>
      </c>
      <c r="D414" s="330" t="s">
        <v>57</v>
      </c>
      <c r="E414" s="331" t="s">
        <v>357</v>
      </c>
      <c r="F414" s="75" t="s">
        <v>43</v>
      </c>
      <c r="G414" s="653">
        <f>H414+I414</f>
        <v>0</v>
      </c>
      <c r="H414" s="836">
        <f>ROUND(H415*H416/1000,1)</f>
        <v>0</v>
      </c>
      <c r="I414" s="837">
        <f>ROUND(I415*I416/1000,1)</f>
        <v>0</v>
      </c>
      <c r="J414" s="653">
        <f>K414+L414</f>
        <v>0</v>
      </c>
      <c r="K414" s="836">
        <f>ROUND(K415*K416/1000,1)</f>
        <v>0</v>
      </c>
      <c r="L414" s="837">
        <f>ROUND(L415*L416/1000,1)</f>
        <v>0</v>
      </c>
      <c r="M414" s="653">
        <f>N414+O414</f>
        <v>0</v>
      </c>
      <c r="N414" s="836">
        <f>ROUND(N415*N416/1000,1)</f>
        <v>0</v>
      </c>
      <c r="O414" s="837">
        <f>ROUND(O415*O416/1000,1)</f>
        <v>0</v>
      </c>
      <c r="P414" s="653">
        <f>Q414+R414</f>
        <v>0</v>
      </c>
      <c r="Q414" s="836">
        <f>ROUND(Q415*Q416/1000,1)</f>
        <v>0</v>
      </c>
      <c r="R414" s="837">
        <f>ROUND(R415*R416/1000,1)</f>
        <v>0</v>
      </c>
      <c r="S414" s="653">
        <f>T414+U414</f>
        <v>0</v>
      </c>
      <c r="T414" s="836">
        <f>ROUND(T415*T416/1000,1)</f>
        <v>0</v>
      </c>
      <c r="U414" s="837">
        <f>ROUND(U415*U416/1000,1)</f>
        <v>0</v>
      </c>
      <c r="V414" s="575" t="s">
        <v>34</v>
      </c>
      <c r="W414" s="576" t="s">
        <v>34</v>
      </c>
      <c r="X414" s="576" t="s">
        <v>34</v>
      </c>
      <c r="Y414" s="577" t="s">
        <v>34</v>
      </c>
      <c r="Z414" s="983">
        <f t="shared" si="889"/>
        <v>0</v>
      </c>
      <c r="AA414" s="836">
        <f t="shared" si="890"/>
        <v>0</v>
      </c>
      <c r="AB414" s="836">
        <f t="shared" si="891"/>
        <v>0</v>
      </c>
      <c r="AC414" s="984">
        <f t="shared" si="892"/>
        <v>0</v>
      </c>
      <c r="AD414" s="985">
        <f t="shared" si="865"/>
        <v>0</v>
      </c>
      <c r="AE414" s="986">
        <f t="shared" si="866"/>
        <v>0</v>
      </c>
      <c r="AF414" s="986">
        <f t="shared" si="867"/>
        <v>0</v>
      </c>
      <c r="AG414" s="987">
        <f t="shared" si="897"/>
        <v>0</v>
      </c>
    </row>
    <row r="415" spans="1:34" s="165" customFormat="1" ht="12" outlineLevel="1">
      <c r="A415" s="1213"/>
      <c r="B415" s="166"/>
      <c r="C415" s="332"/>
      <c r="D415" s="333" t="s">
        <v>57</v>
      </c>
      <c r="E415" s="139" t="s">
        <v>85</v>
      </c>
      <c r="F415" s="140" t="s">
        <v>35</v>
      </c>
      <c r="G415" s="838">
        <f>H415+I415</f>
        <v>0</v>
      </c>
      <c r="H415" s="839"/>
      <c r="I415" s="840"/>
      <c r="J415" s="838">
        <f>K415+L415</f>
        <v>0</v>
      </c>
      <c r="K415" s="839"/>
      <c r="L415" s="840"/>
      <c r="M415" s="838">
        <f>N415+O415</f>
        <v>0</v>
      </c>
      <c r="N415" s="839"/>
      <c r="O415" s="840"/>
      <c r="P415" s="838">
        <f>Q415+R415</f>
        <v>0</v>
      </c>
      <c r="Q415" s="839"/>
      <c r="R415" s="840"/>
      <c r="S415" s="838">
        <f>T415+U415</f>
        <v>0</v>
      </c>
      <c r="T415" s="839"/>
      <c r="U415" s="840"/>
      <c r="V415" s="569" t="s">
        <v>34</v>
      </c>
      <c r="W415" s="570" t="s">
        <v>34</v>
      </c>
      <c r="X415" s="570" t="s">
        <v>34</v>
      </c>
      <c r="Y415" s="571" t="s">
        <v>34</v>
      </c>
      <c r="Z415" s="1004" t="s">
        <v>34</v>
      </c>
      <c r="AA415" s="1005" t="s">
        <v>34</v>
      </c>
      <c r="AB415" s="1005" t="s">
        <v>34</v>
      </c>
      <c r="AC415" s="1006" t="s">
        <v>34</v>
      </c>
      <c r="AD415" s="1004" t="s">
        <v>34</v>
      </c>
      <c r="AE415" s="1005" t="s">
        <v>34</v>
      </c>
      <c r="AF415" s="1005" t="s">
        <v>34</v>
      </c>
      <c r="AG415" s="1006" t="s">
        <v>34</v>
      </c>
    </row>
    <row r="416" spans="1:34" s="165" customFormat="1" ht="12" outlineLevel="1">
      <c r="A416" s="1213"/>
      <c r="B416" s="166"/>
      <c r="C416" s="332"/>
      <c r="D416" s="333" t="s">
        <v>57</v>
      </c>
      <c r="E416" s="139" t="s">
        <v>86</v>
      </c>
      <c r="F416" s="140" t="s">
        <v>62</v>
      </c>
      <c r="G416" s="852">
        <f>IF(I416+H416&gt;0,AVERAGE(H416:I416),0)</f>
        <v>0</v>
      </c>
      <c r="H416" s="853"/>
      <c r="I416" s="854"/>
      <c r="J416" s="852">
        <f>IF(L416+K416&gt;0,AVERAGE(K416:L416),0)</f>
        <v>0</v>
      </c>
      <c r="K416" s="853"/>
      <c r="L416" s="854"/>
      <c r="M416" s="852">
        <f>IF(O416+N416&gt;0,AVERAGE(N416:O416),0)</f>
        <v>0</v>
      </c>
      <c r="N416" s="853"/>
      <c r="O416" s="854"/>
      <c r="P416" s="852">
        <f>IF(R416+Q416&gt;0,AVERAGE(Q416:R416),0)</f>
        <v>0</v>
      </c>
      <c r="Q416" s="853"/>
      <c r="R416" s="854"/>
      <c r="S416" s="852">
        <f>IF(U416+T416&gt;0,AVERAGE(T416:U416),0)</f>
        <v>0</v>
      </c>
      <c r="T416" s="853"/>
      <c r="U416" s="854"/>
      <c r="V416" s="569" t="s">
        <v>34</v>
      </c>
      <c r="W416" s="570" t="s">
        <v>34</v>
      </c>
      <c r="X416" s="570" t="s">
        <v>34</v>
      </c>
      <c r="Y416" s="571" t="s">
        <v>34</v>
      </c>
      <c r="Z416" s="1004" t="s">
        <v>34</v>
      </c>
      <c r="AA416" s="1005" t="s">
        <v>34</v>
      </c>
      <c r="AB416" s="1005" t="s">
        <v>34</v>
      </c>
      <c r="AC416" s="1006" t="s">
        <v>34</v>
      </c>
      <c r="AD416" s="1004" t="s">
        <v>34</v>
      </c>
      <c r="AE416" s="1005" t="s">
        <v>34</v>
      </c>
      <c r="AF416" s="1005" t="s">
        <v>34</v>
      </c>
      <c r="AG416" s="1006" t="s">
        <v>34</v>
      </c>
    </row>
    <row r="417" spans="1:33" s="147" customFormat="1" ht="13.2" outlineLevel="1">
      <c r="A417" s="135"/>
      <c r="B417" s="170" t="s">
        <v>358</v>
      </c>
      <c r="C417" s="329">
        <v>3110</v>
      </c>
      <c r="D417" s="330" t="s">
        <v>57</v>
      </c>
      <c r="E417" s="334" t="s">
        <v>359</v>
      </c>
      <c r="F417" s="75" t="s">
        <v>43</v>
      </c>
      <c r="G417" s="650">
        <f>H417+I417</f>
        <v>0</v>
      </c>
      <c r="H417" s="855">
        <f>ROUND(H418*H419/1000,1)</f>
        <v>0</v>
      </c>
      <c r="I417" s="856">
        <f>ROUND(I418*I419/1000,1)</f>
        <v>0</v>
      </c>
      <c r="J417" s="650">
        <f>K417+L417</f>
        <v>0</v>
      </c>
      <c r="K417" s="855">
        <f>ROUND(K418*K419/1000,1)</f>
        <v>0</v>
      </c>
      <c r="L417" s="856">
        <f>ROUND(L418*L419/1000,1)</f>
        <v>0</v>
      </c>
      <c r="M417" s="650">
        <f>N417+O417</f>
        <v>0</v>
      </c>
      <c r="N417" s="855">
        <f>ROUND(N418*N419/1000,1)</f>
        <v>0</v>
      </c>
      <c r="O417" s="856">
        <f>ROUND(O418*O419/1000,1)</f>
        <v>0</v>
      </c>
      <c r="P417" s="650">
        <f>Q417+R417</f>
        <v>0</v>
      </c>
      <c r="Q417" s="855">
        <f>ROUND(Q418*Q419/1000,1)</f>
        <v>0</v>
      </c>
      <c r="R417" s="856">
        <f>ROUND(R418*R419/1000,1)</f>
        <v>0</v>
      </c>
      <c r="S417" s="650">
        <f>T417+U417</f>
        <v>0</v>
      </c>
      <c r="T417" s="855">
        <f>ROUND(T418*T419/1000,1)</f>
        <v>0</v>
      </c>
      <c r="U417" s="856">
        <f>ROUND(U418*U419/1000,1)</f>
        <v>0</v>
      </c>
      <c r="V417" s="587" t="s">
        <v>34</v>
      </c>
      <c r="W417" s="588" t="s">
        <v>34</v>
      </c>
      <c r="X417" s="588" t="s">
        <v>34</v>
      </c>
      <c r="Y417" s="589" t="s">
        <v>34</v>
      </c>
      <c r="Z417" s="988">
        <f t="shared" ref="Z417" si="898">G417-J417</f>
        <v>0</v>
      </c>
      <c r="AA417" s="855">
        <f t="shared" ref="AA417" si="899">G417-M417</f>
        <v>0</v>
      </c>
      <c r="AB417" s="855">
        <f t="shared" ref="AB417" si="900">G417-P417</f>
        <v>0</v>
      </c>
      <c r="AC417" s="1024">
        <f t="shared" ref="AC417" si="901">G417-S417</f>
        <v>0</v>
      </c>
      <c r="AD417" s="1025">
        <f t="shared" ref="AD417" si="902">IF(G417&gt;0,ROUND((J417/G417),3),0)</f>
        <v>0</v>
      </c>
      <c r="AE417" s="1026">
        <f t="shared" ref="AE417" si="903">IF(G417&gt;0,ROUND((M417/G417),3),0)</f>
        <v>0</v>
      </c>
      <c r="AF417" s="1026">
        <f t="shared" ref="AF417" si="904">IF(G417&gt;0,ROUND((P417/G417),3),0)</f>
        <v>0</v>
      </c>
      <c r="AG417" s="1027">
        <f t="shared" ref="AG417" si="905">IF(G417&gt;0,ROUND((S417/G417),3),0)</f>
        <v>0</v>
      </c>
    </row>
    <row r="418" spans="1:33" s="165" customFormat="1" ht="12" outlineLevel="1">
      <c r="A418" s="1213"/>
      <c r="B418" s="166"/>
      <c r="C418" s="332"/>
      <c r="D418" s="333" t="s">
        <v>57</v>
      </c>
      <c r="E418" s="139" t="s">
        <v>85</v>
      </c>
      <c r="F418" s="140" t="s">
        <v>35</v>
      </c>
      <c r="G418" s="838">
        <f>H418+I418</f>
        <v>0</v>
      </c>
      <c r="H418" s="839"/>
      <c r="I418" s="840"/>
      <c r="J418" s="838">
        <f>K418+L418</f>
        <v>0</v>
      </c>
      <c r="K418" s="839"/>
      <c r="L418" s="840"/>
      <c r="M418" s="838">
        <f>N418+O418</f>
        <v>0</v>
      </c>
      <c r="N418" s="839"/>
      <c r="O418" s="840"/>
      <c r="P418" s="838">
        <f>Q418+R418</f>
        <v>0</v>
      </c>
      <c r="Q418" s="839"/>
      <c r="R418" s="840"/>
      <c r="S418" s="838">
        <f>T418+U418</f>
        <v>0</v>
      </c>
      <c r="T418" s="839"/>
      <c r="U418" s="840"/>
      <c r="V418" s="569" t="s">
        <v>34</v>
      </c>
      <c r="W418" s="570" t="s">
        <v>34</v>
      </c>
      <c r="X418" s="570" t="s">
        <v>34</v>
      </c>
      <c r="Y418" s="571" t="s">
        <v>34</v>
      </c>
      <c r="Z418" s="1004" t="s">
        <v>34</v>
      </c>
      <c r="AA418" s="1005" t="s">
        <v>34</v>
      </c>
      <c r="AB418" s="1005" t="s">
        <v>34</v>
      </c>
      <c r="AC418" s="1006" t="s">
        <v>34</v>
      </c>
      <c r="AD418" s="1004" t="s">
        <v>34</v>
      </c>
      <c r="AE418" s="1005" t="s">
        <v>34</v>
      </c>
      <c r="AF418" s="1005" t="s">
        <v>34</v>
      </c>
      <c r="AG418" s="1006" t="s">
        <v>34</v>
      </c>
    </row>
    <row r="419" spans="1:33" s="165" customFormat="1" ht="12" outlineLevel="1">
      <c r="A419" s="1213"/>
      <c r="B419" s="166"/>
      <c r="C419" s="332"/>
      <c r="D419" s="333" t="s">
        <v>57</v>
      </c>
      <c r="E419" s="139" t="s">
        <v>86</v>
      </c>
      <c r="F419" s="140" t="s">
        <v>62</v>
      </c>
      <c r="G419" s="857">
        <f>IF(I419+H419&gt;0,AVERAGE(H419:I419),0)</f>
        <v>0</v>
      </c>
      <c r="H419" s="858"/>
      <c r="I419" s="859"/>
      <c r="J419" s="857">
        <f>IF(L419+K419&gt;0,AVERAGE(K419:L419),0)</f>
        <v>0</v>
      </c>
      <c r="K419" s="858"/>
      <c r="L419" s="859"/>
      <c r="M419" s="857">
        <f>IF(O419+N419&gt;0,AVERAGE(N419:O419),0)</f>
        <v>0</v>
      </c>
      <c r="N419" s="858"/>
      <c r="O419" s="859"/>
      <c r="P419" s="857">
        <f>IF(R419+Q419&gt;0,AVERAGE(Q419:R419),0)</f>
        <v>0</v>
      </c>
      <c r="Q419" s="858"/>
      <c r="R419" s="859"/>
      <c r="S419" s="857">
        <f>IF(U419+T419&gt;0,AVERAGE(T419:U419),0)</f>
        <v>0</v>
      </c>
      <c r="T419" s="858"/>
      <c r="U419" s="859"/>
      <c r="V419" s="569" t="s">
        <v>34</v>
      </c>
      <c r="W419" s="570" t="s">
        <v>34</v>
      </c>
      <c r="X419" s="570" t="s">
        <v>34</v>
      </c>
      <c r="Y419" s="571" t="s">
        <v>34</v>
      </c>
      <c r="Z419" s="1004" t="s">
        <v>34</v>
      </c>
      <c r="AA419" s="1005" t="s">
        <v>34</v>
      </c>
      <c r="AB419" s="1005" t="s">
        <v>34</v>
      </c>
      <c r="AC419" s="1006" t="s">
        <v>34</v>
      </c>
      <c r="AD419" s="1004" t="s">
        <v>34</v>
      </c>
      <c r="AE419" s="1005" t="s">
        <v>34</v>
      </c>
      <c r="AF419" s="1005" t="s">
        <v>34</v>
      </c>
      <c r="AG419" s="1006" t="s">
        <v>34</v>
      </c>
    </row>
    <row r="420" spans="1:33" s="135" customFormat="1" ht="13.2" outlineLevel="1">
      <c r="B420" s="161" t="s">
        <v>360</v>
      </c>
      <c r="C420" s="201">
        <v>3110</v>
      </c>
      <c r="D420" s="202" t="s">
        <v>57</v>
      </c>
      <c r="E420" s="335" t="s">
        <v>361</v>
      </c>
      <c r="F420" s="162" t="s">
        <v>43</v>
      </c>
      <c r="G420" s="902">
        <f t="shared" ref="G420:U420" si="906">G421+G424+G427</f>
        <v>0</v>
      </c>
      <c r="H420" s="903">
        <f t="shared" si="906"/>
        <v>0</v>
      </c>
      <c r="I420" s="904">
        <f t="shared" si="906"/>
        <v>0</v>
      </c>
      <c r="J420" s="902">
        <f t="shared" si="906"/>
        <v>0</v>
      </c>
      <c r="K420" s="903">
        <f t="shared" si="906"/>
        <v>0</v>
      </c>
      <c r="L420" s="904">
        <f t="shared" si="906"/>
        <v>0</v>
      </c>
      <c r="M420" s="902">
        <f t="shared" si="906"/>
        <v>0</v>
      </c>
      <c r="N420" s="903">
        <f t="shared" si="906"/>
        <v>0</v>
      </c>
      <c r="O420" s="904">
        <f t="shared" si="906"/>
        <v>0</v>
      </c>
      <c r="P420" s="902">
        <f t="shared" si="906"/>
        <v>0</v>
      </c>
      <c r="Q420" s="903">
        <f t="shared" si="906"/>
        <v>0</v>
      </c>
      <c r="R420" s="904">
        <f t="shared" si="906"/>
        <v>0</v>
      </c>
      <c r="S420" s="902">
        <f t="shared" si="906"/>
        <v>0</v>
      </c>
      <c r="T420" s="903">
        <f t="shared" si="906"/>
        <v>0</v>
      </c>
      <c r="U420" s="904">
        <f t="shared" si="906"/>
        <v>0</v>
      </c>
      <c r="V420" s="587" t="s">
        <v>34</v>
      </c>
      <c r="W420" s="588" t="s">
        <v>34</v>
      </c>
      <c r="X420" s="588" t="s">
        <v>34</v>
      </c>
      <c r="Y420" s="589" t="s">
        <v>34</v>
      </c>
      <c r="Z420" s="988">
        <f t="shared" ref="Z420:Z421" si="907">G420-J420</f>
        <v>0</v>
      </c>
      <c r="AA420" s="855">
        <f t="shared" ref="AA420:AA421" si="908">G420-M420</f>
        <v>0</v>
      </c>
      <c r="AB420" s="855">
        <f t="shared" ref="AB420:AB421" si="909">G420-P420</f>
        <v>0</v>
      </c>
      <c r="AC420" s="1024">
        <f t="shared" ref="AC420:AC421" si="910">G420-S420</f>
        <v>0</v>
      </c>
      <c r="AD420" s="1025">
        <f t="shared" ref="AD420:AD421" si="911">IF(G420&gt;0,ROUND((J420/G420),3),0)</f>
        <v>0</v>
      </c>
      <c r="AE420" s="1026">
        <f t="shared" ref="AE420:AE421" si="912">IF(G420&gt;0,ROUND((M420/G420),3),0)</f>
        <v>0</v>
      </c>
      <c r="AF420" s="1026">
        <f t="shared" ref="AF420:AF421" si="913">IF(G420&gt;0,ROUND((P420/G420),3),0)</f>
        <v>0</v>
      </c>
      <c r="AG420" s="1027">
        <f t="shared" ref="AG420:AG421" si="914">IF(G420&gt;0,ROUND((S420/G420),3),0)</f>
        <v>0</v>
      </c>
    </row>
    <row r="421" spans="1:33" s="234" customFormat="1" ht="13.2" outlineLevel="1">
      <c r="A421" s="135"/>
      <c r="B421" s="336" t="s">
        <v>362</v>
      </c>
      <c r="C421" s="337">
        <v>3110</v>
      </c>
      <c r="D421" s="333" t="s">
        <v>57</v>
      </c>
      <c r="E421" s="338" t="s">
        <v>363</v>
      </c>
      <c r="F421" s="339" t="s">
        <v>43</v>
      </c>
      <c r="G421" s="870">
        <f>H421+I421</f>
        <v>0</v>
      </c>
      <c r="H421" s="871">
        <f>ROUND(H422*H423/1000,1)</f>
        <v>0</v>
      </c>
      <c r="I421" s="872">
        <f>ROUND(I422*I423/1000,1)</f>
        <v>0</v>
      </c>
      <c r="J421" s="870">
        <f>K421+L421</f>
        <v>0</v>
      </c>
      <c r="K421" s="871">
        <f>ROUND(K422*K423/1000,1)</f>
        <v>0</v>
      </c>
      <c r="L421" s="872">
        <f>ROUND(L422*L423/1000,1)</f>
        <v>0</v>
      </c>
      <c r="M421" s="870">
        <f>N421+O421</f>
        <v>0</v>
      </c>
      <c r="N421" s="871">
        <f>ROUND(N422*N423/1000,1)</f>
        <v>0</v>
      </c>
      <c r="O421" s="872">
        <f>ROUND(O422*O423/1000,1)</f>
        <v>0</v>
      </c>
      <c r="P421" s="870">
        <f>Q421+R421</f>
        <v>0</v>
      </c>
      <c r="Q421" s="871">
        <f>ROUND(Q422*Q423/1000,1)</f>
        <v>0</v>
      </c>
      <c r="R421" s="872">
        <f>ROUND(R422*R423/1000,1)</f>
        <v>0</v>
      </c>
      <c r="S421" s="870">
        <f>T421+U421</f>
        <v>0</v>
      </c>
      <c r="T421" s="871">
        <f>ROUND(T422*T423/1000,1)</f>
        <v>0</v>
      </c>
      <c r="U421" s="872">
        <f>ROUND(U422*U423/1000,1)</f>
        <v>0</v>
      </c>
      <c r="V421" s="584" t="s">
        <v>34</v>
      </c>
      <c r="W421" s="585" t="s">
        <v>34</v>
      </c>
      <c r="X421" s="585" t="s">
        <v>34</v>
      </c>
      <c r="Y421" s="586" t="s">
        <v>34</v>
      </c>
      <c r="Z421" s="1034">
        <f t="shared" si="907"/>
        <v>0</v>
      </c>
      <c r="AA421" s="909">
        <f t="shared" si="908"/>
        <v>0</v>
      </c>
      <c r="AB421" s="909">
        <f t="shared" si="909"/>
        <v>0</v>
      </c>
      <c r="AC421" s="1035">
        <f t="shared" si="910"/>
        <v>0</v>
      </c>
      <c r="AD421" s="1036">
        <f t="shared" si="911"/>
        <v>0</v>
      </c>
      <c r="AE421" s="1037">
        <f t="shared" si="912"/>
        <v>0</v>
      </c>
      <c r="AF421" s="1037">
        <f t="shared" si="913"/>
        <v>0</v>
      </c>
      <c r="AG421" s="1038">
        <f t="shared" si="914"/>
        <v>0</v>
      </c>
    </row>
    <row r="422" spans="1:33" s="235" customFormat="1" ht="10.8" outlineLevel="1">
      <c r="A422" s="1227"/>
      <c r="B422" s="340"/>
      <c r="C422" s="341"/>
      <c r="D422" s="342" t="s">
        <v>57</v>
      </c>
      <c r="E422" s="343" t="s">
        <v>85</v>
      </c>
      <c r="F422" s="344" t="s">
        <v>35</v>
      </c>
      <c r="G422" s="873">
        <f>H422+I422</f>
        <v>0</v>
      </c>
      <c r="H422" s="874"/>
      <c r="I422" s="875"/>
      <c r="J422" s="873">
        <f>K422+L422</f>
        <v>0</v>
      </c>
      <c r="K422" s="874"/>
      <c r="L422" s="875"/>
      <c r="M422" s="873">
        <f>N422+O422</f>
        <v>0</v>
      </c>
      <c r="N422" s="874"/>
      <c r="O422" s="875"/>
      <c r="P422" s="873">
        <f>Q422+R422</f>
        <v>0</v>
      </c>
      <c r="Q422" s="874"/>
      <c r="R422" s="875"/>
      <c r="S422" s="873">
        <f>T422+U422</f>
        <v>0</v>
      </c>
      <c r="T422" s="874"/>
      <c r="U422" s="875"/>
      <c r="V422" s="593" t="s">
        <v>34</v>
      </c>
      <c r="W422" s="594" t="s">
        <v>34</v>
      </c>
      <c r="X422" s="594" t="s">
        <v>34</v>
      </c>
      <c r="Y422" s="595" t="s">
        <v>34</v>
      </c>
      <c r="Z422" s="1039" t="s">
        <v>34</v>
      </c>
      <c r="AA422" s="1040" t="s">
        <v>34</v>
      </c>
      <c r="AB422" s="1040" t="s">
        <v>34</v>
      </c>
      <c r="AC422" s="1041" t="s">
        <v>34</v>
      </c>
      <c r="AD422" s="1039" t="s">
        <v>34</v>
      </c>
      <c r="AE422" s="1040" t="s">
        <v>34</v>
      </c>
      <c r="AF422" s="1040" t="s">
        <v>34</v>
      </c>
      <c r="AG422" s="1041" t="s">
        <v>34</v>
      </c>
    </row>
    <row r="423" spans="1:33" s="235" customFormat="1" ht="10.8" outlineLevel="1">
      <c r="A423" s="1227"/>
      <c r="B423" s="340"/>
      <c r="C423" s="341"/>
      <c r="D423" s="342" t="s">
        <v>57</v>
      </c>
      <c r="E423" s="343" t="s">
        <v>86</v>
      </c>
      <c r="F423" s="344" t="s">
        <v>62</v>
      </c>
      <c r="G423" s="905">
        <f>IF(I423+H423&gt;0,AVERAGE(H423:I423),0)</f>
        <v>0</v>
      </c>
      <c r="H423" s="906"/>
      <c r="I423" s="907"/>
      <c r="J423" s="905">
        <f>IF(L423+K423&gt;0,AVERAGE(K423:L423),0)</f>
        <v>0</v>
      </c>
      <c r="K423" s="906"/>
      <c r="L423" s="907"/>
      <c r="M423" s="905">
        <f>IF(O423+N423&gt;0,AVERAGE(N423:O423),0)</f>
        <v>0</v>
      </c>
      <c r="N423" s="906"/>
      <c r="O423" s="907"/>
      <c r="P423" s="905">
        <f>IF(R423+Q423&gt;0,AVERAGE(Q423:R423),0)</f>
        <v>0</v>
      </c>
      <c r="Q423" s="906"/>
      <c r="R423" s="907"/>
      <c r="S423" s="905">
        <f>IF(U423+T423&gt;0,AVERAGE(T423:U423),0)</f>
        <v>0</v>
      </c>
      <c r="T423" s="906"/>
      <c r="U423" s="907"/>
      <c r="V423" s="593" t="s">
        <v>34</v>
      </c>
      <c r="W423" s="594" t="s">
        <v>34</v>
      </c>
      <c r="X423" s="594" t="s">
        <v>34</v>
      </c>
      <c r="Y423" s="595" t="s">
        <v>34</v>
      </c>
      <c r="Z423" s="1039" t="s">
        <v>34</v>
      </c>
      <c r="AA423" s="1040" t="s">
        <v>34</v>
      </c>
      <c r="AB423" s="1040" t="s">
        <v>34</v>
      </c>
      <c r="AC423" s="1041" t="s">
        <v>34</v>
      </c>
      <c r="AD423" s="1039" t="s">
        <v>34</v>
      </c>
      <c r="AE423" s="1040" t="s">
        <v>34</v>
      </c>
      <c r="AF423" s="1040" t="s">
        <v>34</v>
      </c>
      <c r="AG423" s="1041" t="s">
        <v>34</v>
      </c>
    </row>
    <row r="424" spans="1:33" s="234" customFormat="1" ht="13.2" outlineLevel="1">
      <c r="A424" s="135"/>
      <c r="B424" s="336" t="s">
        <v>364</v>
      </c>
      <c r="C424" s="337">
        <v>3110</v>
      </c>
      <c r="D424" s="333" t="s">
        <v>57</v>
      </c>
      <c r="E424" s="338" t="s">
        <v>365</v>
      </c>
      <c r="F424" s="339" t="s">
        <v>43</v>
      </c>
      <c r="G424" s="908">
        <f>H424+I424</f>
        <v>0</v>
      </c>
      <c r="H424" s="909">
        <f>ROUND(H425*H426/1000,1)</f>
        <v>0</v>
      </c>
      <c r="I424" s="910">
        <f>ROUND(I425*I426/1000,1)</f>
        <v>0</v>
      </c>
      <c r="J424" s="908">
        <f>K424+L424</f>
        <v>0</v>
      </c>
      <c r="K424" s="909">
        <f>ROUND(K425*K426/1000,1)</f>
        <v>0</v>
      </c>
      <c r="L424" s="910">
        <f>ROUND(L425*L426/1000,1)</f>
        <v>0</v>
      </c>
      <c r="M424" s="908">
        <f>N424+O424</f>
        <v>0</v>
      </c>
      <c r="N424" s="909">
        <f>ROUND(N425*N426/1000,1)</f>
        <v>0</v>
      </c>
      <c r="O424" s="910">
        <f>ROUND(O425*O426/1000,1)</f>
        <v>0</v>
      </c>
      <c r="P424" s="908">
        <f>Q424+R424</f>
        <v>0</v>
      </c>
      <c r="Q424" s="909">
        <f>ROUND(Q425*Q426/1000,1)</f>
        <v>0</v>
      </c>
      <c r="R424" s="910">
        <f>ROUND(R425*R426/1000,1)</f>
        <v>0</v>
      </c>
      <c r="S424" s="908">
        <f>T424+U424</f>
        <v>0</v>
      </c>
      <c r="T424" s="909">
        <f>ROUND(T425*T426/1000,1)</f>
        <v>0</v>
      </c>
      <c r="U424" s="910">
        <f>ROUND(U425*U426/1000,1)</f>
        <v>0</v>
      </c>
      <c r="V424" s="584" t="s">
        <v>34</v>
      </c>
      <c r="W424" s="585" t="s">
        <v>34</v>
      </c>
      <c r="X424" s="585" t="s">
        <v>34</v>
      </c>
      <c r="Y424" s="586" t="s">
        <v>34</v>
      </c>
      <c r="Z424" s="1034">
        <f t="shared" ref="Z424" si="915">G424-J424</f>
        <v>0</v>
      </c>
      <c r="AA424" s="909">
        <f t="shared" ref="AA424" si="916">G424-M424</f>
        <v>0</v>
      </c>
      <c r="AB424" s="909">
        <f t="shared" ref="AB424" si="917">G424-P424</f>
        <v>0</v>
      </c>
      <c r="AC424" s="1035">
        <f t="shared" ref="AC424" si="918">G424-S424</f>
        <v>0</v>
      </c>
      <c r="AD424" s="1036">
        <f t="shared" ref="AD424" si="919">IF(G424&gt;0,ROUND((J424/G424),3),0)</f>
        <v>0</v>
      </c>
      <c r="AE424" s="1037">
        <f t="shared" ref="AE424" si="920">IF(G424&gt;0,ROUND((M424/G424),3),0)</f>
        <v>0</v>
      </c>
      <c r="AF424" s="1037">
        <f t="shared" ref="AF424" si="921">IF(G424&gt;0,ROUND((P424/G424),3),0)</f>
        <v>0</v>
      </c>
      <c r="AG424" s="1038">
        <f t="shared" ref="AG424" si="922">IF(G424&gt;0,ROUND((S424/G424),3),0)</f>
        <v>0</v>
      </c>
    </row>
    <row r="425" spans="1:33" s="235" customFormat="1" ht="10.8" outlineLevel="1">
      <c r="A425" s="1227"/>
      <c r="B425" s="340"/>
      <c r="C425" s="341"/>
      <c r="D425" s="342" t="s">
        <v>57</v>
      </c>
      <c r="E425" s="343" t="s">
        <v>85</v>
      </c>
      <c r="F425" s="344" t="s">
        <v>35</v>
      </c>
      <c r="G425" s="873">
        <f>H425+I425</f>
        <v>0</v>
      </c>
      <c r="H425" s="874"/>
      <c r="I425" s="875"/>
      <c r="J425" s="873">
        <f>K425+L425</f>
        <v>0</v>
      </c>
      <c r="K425" s="874"/>
      <c r="L425" s="875"/>
      <c r="M425" s="873">
        <f>N425+O425</f>
        <v>0</v>
      </c>
      <c r="N425" s="874"/>
      <c r="O425" s="875"/>
      <c r="P425" s="873">
        <f>Q425+R425</f>
        <v>0</v>
      </c>
      <c r="Q425" s="874"/>
      <c r="R425" s="875"/>
      <c r="S425" s="873">
        <f>T425+U425</f>
        <v>0</v>
      </c>
      <c r="T425" s="874"/>
      <c r="U425" s="875"/>
      <c r="V425" s="593" t="s">
        <v>34</v>
      </c>
      <c r="W425" s="594" t="s">
        <v>34</v>
      </c>
      <c r="X425" s="594" t="s">
        <v>34</v>
      </c>
      <c r="Y425" s="595" t="s">
        <v>34</v>
      </c>
      <c r="Z425" s="1039" t="s">
        <v>34</v>
      </c>
      <c r="AA425" s="1040" t="s">
        <v>34</v>
      </c>
      <c r="AB425" s="1040" t="s">
        <v>34</v>
      </c>
      <c r="AC425" s="1041" t="s">
        <v>34</v>
      </c>
      <c r="AD425" s="1039" t="s">
        <v>34</v>
      </c>
      <c r="AE425" s="1040" t="s">
        <v>34</v>
      </c>
      <c r="AF425" s="1040" t="s">
        <v>34</v>
      </c>
      <c r="AG425" s="1041" t="s">
        <v>34</v>
      </c>
    </row>
    <row r="426" spans="1:33" s="235" customFormat="1" ht="10.8" outlineLevel="1">
      <c r="A426" s="1227"/>
      <c r="B426" s="340"/>
      <c r="C426" s="341"/>
      <c r="D426" s="342" t="s">
        <v>57</v>
      </c>
      <c r="E426" s="343" t="s">
        <v>86</v>
      </c>
      <c r="F426" s="344" t="s">
        <v>62</v>
      </c>
      <c r="G426" s="876">
        <f>IF(I426+H426&gt;0,AVERAGE(H426:I426),0)</f>
        <v>0</v>
      </c>
      <c r="H426" s="877"/>
      <c r="I426" s="878"/>
      <c r="J426" s="876">
        <f>IF(L426+K426&gt;0,AVERAGE(K426:L426),0)</f>
        <v>0</v>
      </c>
      <c r="K426" s="877"/>
      <c r="L426" s="878"/>
      <c r="M426" s="876">
        <f>IF(O426+N426&gt;0,AVERAGE(N426:O426),0)</f>
        <v>0</v>
      </c>
      <c r="N426" s="877"/>
      <c r="O426" s="878"/>
      <c r="P426" s="876">
        <f>IF(R426+Q426&gt;0,AVERAGE(Q426:R426),0)</f>
        <v>0</v>
      </c>
      <c r="Q426" s="877"/>
      <c r="R426" s="878"/>
      <c r="S426" s="876">
        <f>IF(U426+T426&gt;0,AVERAGE(T426:U426),0)</f>
        <v>0</v>
      </c>
      <c r="T426" s="877"/>
      <c r="U426" s="878"/>
      <c r="V426" s="593" t="s">
        <v>34</v>
      </c>
      <c r="W426" s="594" t="s">
        <v>34</v>
      </c>
      <c r="X426" s="594" t="s">
        <v>34</v>
      </c>
      <c r="Y426" s="595" t="s">
        <v>34</v>
      </c>
      <c r="Z426" s="1039" t="s">
        <v>34</v>
      </c>
      <c r="AA426" s="1040" t="s">
        <v>34</v>
      </c>
      <c r="AB426" s="1040" t="s">
        <v>34</v>
      </c>
      <c r="AC426" s="1041" t="s">
        <v>34</v>
      </c>
      <c r="AD426" s="1039" t="s">
        <v>34</v>
      </c>
      <c r="AE426" s="1040" t="s">
        <v>34</v>
      </c>
      <c r="AF426" s="1040" t="s">
        <v>34</v>
      </c>
      <c r="AG426" s="1041" t="s">
        <v>34</v>
      </c>
    </row>
    <row r="427" spans="1:33" s="234" customFormat="1" ht="13.2" outlineLevel="1">
      <c r="A427" s="135"/>
      <c r="B427" s="222" t="s">
        <v>366</v>
      </c>
      <c r="C427" s="223">
        <v>3110</v>
      </c>
      <c r="D427" s="224" t="s">
        <v>57</v>
      </c>
      <c r="E427" s="232" t="s">
        <v>367</v>
      </c>
      <c r="F427" s="339" t="s">
        <v>43</v>
      </c>
      <c r="G427" s="870">
        <f>H427+I427</f>
        <v>0</v>
      </c>
      <c r="H427" s="871">
        <f>ROUND(H428*H429/1000,1)</f>
        <v>0</v>
      </c>
      <c r="I427" s="872">
        <f>ROUND(I428*I429/1000,1)</f>
        <v>0</v>
      </c>
      <c r="J427" s="870">
        <f>K427+L427</f>
        <v>0</v>
      </c>
      <c r="K427" s="871">
        <f>ROUND(K428*K429/1000,1)</f>
        <v>0</v>
      </c>
      <c r="L427" s="872">
        <f>ROUND(L428*L429/1000,1)</f>
        <v>0</v>
      </c>
      <c r="M427" s="870">
        <f>N427+O427</f>
        <v>0</v>
      </c>
      <c r="N427" s="871">
        <f>ROUND(N428*N429/1000,1)</f>
        <v>0</v>
      </c>
      <c r="O427" s="872">
        <f>ROUND(O428*O429/1000,1)</f>
        <v>0</v>
      </c>
      <c r="P427" s="870">
        <f>Q427+R427</f>
        <v>0</v>
      </c>
      <c r="Q427" s="871">
        <f>ROUND(Q428*Q429/1000,1)</f>
        <v>0</v>
      </c>
      <c r="R427" s="872">
        <f>ROUND(R428*R429/1000,1)</f>
        <v>0</v>
      </c>
      <c r="S427" s="870">
        <f>T427+U427</f>
        <v>0</v>
      </c>
      <c r="T427" s="871">
        <f>ROUND(T428*T429/1000,1)</f>
        <v>0</v>
      </c>
      <c r="U427" s="872">
        <f>ROUND(U428*U429/1000,1)</f>
        <v>0</v>
      </c>
      <c r="V427" s="584" t="s">
        <v>34</v>
      </c>
      <c r="W427" s="585" t="s">
        <v>34</v>
      </c>
      <c r="X427" s="585" t="s">
        <v>34</v>
      </c>
      <c r="Y427" s="586" t="s">
        <v>34</v>
      </c>
      <c r="Z427" s="1034">
        <f t="shared" ref="Z427" si="923">G427-J427</f>
        <v>0</v>
      </c>
      <c r="AA427" s="909">
        <f t="shared" ref="AA427" si="924">G427-M427</f>
        <v>0</v>
      </c>
      <c r="AB427" s="909">
        <f t="shared" ref="AB427" si="925">G427-P427</f>
        <v>0</v>
      </c>
      <c r="AC427" s="1035">
        <f t="shared" ref="AC427" si="926">G427-S427</f>
        <v>0</v>
      </c>
      <c r="AD427" s="1036">
        <f t="shared" ref="AD427" si="927">IF(G427&gt;0,ROUND((J427/G427),3),0)</f>
        <v>0</v>
      </c>
      <c r="AE427" s="1037">
        <f t="shared" ref="AE427" si="928">IF(G427&gt;0,ROUND((M427/G427),3),0)</f>
        <v>0</v>
      </c>
      <c r="AF427" s="1037">
        <f t="shared" ref="AF427" si="929">IF(G427&gt;0,ROUND((P427/G427),3),0)</f>
        <v>0</v>
      </c>
      <c r="AG427" s="1038">
        <f t="shared" ref="AG427" si="930">IF(G427&gt;0,ROUND((S427/G427),3),0)</f>
        <v>0</v>
      </c>
    </row>
    <row r="428" spans="1:33" s="235" customFormat="1" ht="10.8" outlineLevel="1">
      <c r="A428" s="1227"/>
      <c r="B428" s="236"/>
      <c r="C428" s="237"/>
      <c r="D428" s="238" t="s">
        <v>57</v>
      </c>
      <c r="E428" s="239" t="s">
        <v>85</v>
      </c>
      <c r="F428" s="344" t="s">
        <v>35</v>
      </c>
      <c r="G428" s="873">
        <f>H428+I428</f>
        <v>0</v>
      </c>
      <c r="H428" s="874"/>
      <c r="I428" s="875"/>
      <c r="J428" s="873">
        <f>K428+L428</f>
        <v>0</v>
      </c>
      <c r="K428" s="874"/>
      <c r="L428" s="875"/>
      <c r="M428" s="873">
        <f>N428+O428</f>
        <v>0</v>
      </c>
      <c r="N428" s="874"/>
      <c r="O428" s="875"/>
      <c r="P428" s="873">
        <f>Q428+R428</f>
        <v>0</v>
      </c>
      <c r="Q428" s="874"/>
      <c r="R428" s="875"/>
      <c r="S428" s="873">
        <f>T428+U428</f>
        <v>0</v>
      </c>
      <c r="T428" s="874"/>
      <c r="U428" s="875"/>
      <c r="V428" s="593" t="s">
        <v>34</v>
      </c>
      <c r="W428" s="594" t="s">
        <v>34</v>
      </c>
      <c r="X428" s="594" t="s">
        <v>34</v>
      </c>
      <c r="Y428" s="595" t="s">
        <v>34</v>
      </c>
      <c r="Z428" s="1039" t="s">
        <v>34</v>
      </c>
      <c r="AA428" s="1040" t="s">
        <v>34</v>
      </c>
      <c r="AB428" s="1040" t="s">
        <v>34</v>
      </c>
      <c r="AC428" s="1041" t="s">
        <v>34</v>
      </c>
      <c r="AD428" s="1039" t="s">
        <v>34</v>
      </c>
      <c r="AE428" s="1040" t="s">
        <v>34</v>
      </c>
      <c r="AF428" s="1040" t="s">
        <v>34</v>
      </c>
      <c r="AG428" s="1041" t="s">
        <v>34</v>
      </c>
    </row>
    <row r="429" spans="1:33" s="235" customFormat="1" ht="10.8" outlineLevel="1">
      <c r="A429" s="1227"/>
      <c r="B429" s="236"/>
      <c r="C429" s="237"/>
      <c r="D429" s="238" t="s">
        <v>57</v>
      </c>
      <c r="E429" s="345" t="s">
        <v>86</v>
      </c>
      <c r="F429" s="346" t="s">
        <v>62</v>
      </c>
      <c r="G429" s="905">
        <f>IF(I429+H429&gt;0,AVERAGE(H429:I429),0)</f>
        <v>0</v>
      </c>
      <c r="H429" s="906"/>
      <c r="I429" s="907"/>
      <c r="J429" s="905">
        <f>IF(L429+K429&gt;0,AVERAGE(K429:L429),0)</f>
        <v>0</v>
      </c>
      <c r="K429" s="906"/>
      <c r="L429" s="907"/>
      <c r="M429" s="905">
        <f>IF(O429+N429&gt;0,AVERAGE(N429:O429),0)</f>
        <v>0</v>
      </c>
      <c r="N429" s="906"/>
      <c r="O429" s="907"/>
      <c r="P429" s="905">
        <f>IF(R429+Q429&gt;0,AVERAGE(Q429:R429),0)</f>
        <v>0</v>
      </c>
      <c r="Q429" s="906"/>
      <c r="R429" s="907"/>
      <c r="S429" s="905">
        <f>IF(U429+T429&gt;0,AVERAGE(T429:U429),0)</f>
        <v>0</v>
      </c>
      <c r="T429" s="906"/>
      <c r="U429" s="907"/>
      <c r="V429" s="593" t="s">
        <v>34</v>
      </c>
      <c r="W429" s="594" t="s">
        <v>34</v>
      </c>
      <c r="X429" s="594" t="s">
        <v>34</v>
      </c>
      <c r="Y429" s="595" t="s">
        <v>34</v>
      </c>
      <c r="Z429" s="1039" t="s">
        <v>34</v>
      </c>
      <c r="AA429" s="1040" t="s">
        <v>34</v>
      </c>
      <c r="AB429" s="1040" t="s">
        <v>34</v>
      </c>
      <c r="AC429" s="1041" t="s">
        <v>34</v>
      </c>
      <c r="AD429" s="1039" t="s">
        <v>34</v>
      </c>
      <c r="AE429" s="1040" t="s">
        <v>34</v>
      </c>
      <c r="AF429" s="1040" t="s">
        <v>34</v>
      </c>
      <c r="AG429" s="1041" t="s">
        <v>34</v>
      </c>
    </row>
    <row r="430" spans="1:33" s="147" customFormat="1" ht="13.2" outlineLevel="1">
      <c r="A430" s="135"/>
      <c r="B430" s="161" t="s">
        <v>368</v>
      </c>
      <c r="C430" s="201">
        <v>3110</v>
      </c>
      <c r="D430" s="202" t="s">
        <v>57</v>
      </c>
      <c r="E430" s="347" t="s">
        <v>369</v>
      </c>
      <c r="F430" s="75" t="s">
        <v>43</v>
      </c>
      <c r="G430" s="650">
        <f>H430+I430</f>
        <v>0</v>
      </c>
      <c r="H430" s="855">
        <f>ROUND(H431*H432/1000,1)</f>
        <v>0</v>
      </c>
      <c r="I430" s="856">
        <f>ROUND(I431*I432/1000,1)</f>
        <v>0</v>
      </c>
      <c r="J430" s="650">
        <f>K430+L430</f>
        <v>0</v>
      </c>
      <c r="K430" s="855">
        <f>ROUND(K431*K432/1000,1)</f>
        <v>0</v>
      </c>
      <c r="L430" s="856">
        <f>ROUND(L431*L432/1000,1)</f>
        <v>0</v>
      </c>
      <c r="M430" s="650">
        <f>N430+O430</f>
        <v>0</v>
      </c>
      <c r="N430" s="855">
        <f>ROUND(N431*N432/1000,1)</f>
        <v>0</v>
      </c>
      <c r="O430" s="856">
        <f>ROUND(O431*O432/1000,1)</f>
        <v>0</v>
      </c>
      <c r="P430" s="650">
        <f>Q430+R430</f>
        <v>0</v>
      </c>
      <c r="Q430" s="855">
        <f>ROUND(Q431*Q432/1000,1)</f>
        <v>0</v>
      </c>
      <c r="R430" s="856">
        <f>ROUND(R431*R432/1000,1)</f>
        <v>0</v>
      </c>
      <c r="S430" s="650">
        <f>T430+U430</f>
        <v>0</v>
      </c>
      <c r="T430" s="855">
        <f>ROUND(T431*T432/1000,1)</f>
        <v>0</v>
      </c>
      <c r="U430" s="856">
        <f>ROUND(U431*U432/1000,1)</f>
        <v>0</v>
      </c>
      <c r="V430" s="587" t="s">
        <v>34</v>
      </c>
      <c r="W430" s="588" t="s">
        <v>34</v>
      </c>
      <c r="X430" s="588" t="s">
        <v>34</v>
      </c>
      <c r="Y430" s="589" t="s">
        <v>34</v>
      </c>
      <c r="Z430" s="988">
        <f t="shared" ref="Z430" si="931">G430-J430</f>
        <v>0</v>
      </c>
      <c r="AA430" s="855">
        <f t="shared" ref="AA430" si="932">G430-M430</f>
        <v>0</v>
      </c>
      <c r="AB430" s="855">
        <f t="shared" ref="AB430" si="933">G430-P430</f>
        <v>0</v>
      </c>
      <c r="AC430" s="1024">
        <f t="shared" ref="AC430" si="934">G430-S430</f>
        <v>0</v>
      </c>
      <c r="AD430" s="1025">
        <f t="shared" ref="AD430" si="935">IF(G430&gt;0,ROUND((J430/G430),3),0)</f>
        <v>0</v>
      </c>
      <c r="AE430" s="1026">
        <f t="shared" ref="AE430" si="936">IF(G430&gt;0,ROUND((M430/G430),3),0)</f>
        <v>0</v>
      </c>
      <c r="AF430" s="1026">
        <f t="shared" ref="AF430" si="937">IF(G430&gt;0,ROUND((P430/G430),3),0)</f>
        <v>0</v>
      </c>
      <c r="AG430" s="1027">
        <f t="shared" ref="AG430" si="938">IF(G430&gt;0,ROUND((S430/G430),3),0)</f>
        <v>0</v>
      </c>
    </row>
    <row r="431" spans="1:33" s="165" customFormat="1" ht="12" outlineLevel="1">
      <c r="A431" s="1213"/>
      <c r="B431" s="174"/>
      <c r="C431" s="348"/>
      <c r="D431" s="224" t="s">
        <v>57</v>
      </c>
      <c r="E431" s="225" t="s">
        <v>85</v>
      </c>
      <c r="F431" s="140" t="s">
        <v>35</v>
      </c>
      <c r="G431" s="838">
        <f>H431+I431</f>
        <v>0</v>
      </c>
      <c r="H431" s="839"/>
      <c r="I431" s="840"/>
      <c r="J431" s="838">
        <f>K431+L431</f>
        <v>0</v>
      </c>
      <c r="K431" s="839"/>
      <c r="L431" s="840"/>
      <c r="M431" s="838">
        <f>N431+O431</f>
        <v>0</v>
      </c>
      <c r="N431" s="839"/>
      <c r="O431" s="840"/>
      <c r="P431" s="838">
        <f>Q431+R431</f>
        <v>0</v>
      </c>
      <c r="Q431" s="839"/>
      <c r="R431" s="840"/>
      <c r="S431" s="838">
        <f>T431+U431</f>
        <v>0</v>
      </c>
      <c r="T431" s="839"/>
      <c r="U431" s="840"/>
      <c r="V431" s="569" t="s">
        <v>34</v>
      </c>
      <c r="W431" s="570" t="s">
        <v>34</v>
      </c>
      <c r="X431" s="570" t="s">
        <v>34</v>
      </c>
      <c r="Y431" s="571" t="s">
        <v>34</v>
      </c>
      <c r="Z431" s="1004" t="s">
        <v>34</v>
      </c>
      <c r="AA431" s="1005" t="s">
        <v>34</v>
      </c>
      <c r="AB431" s="1005" t="s">
        <v>34</v>
      </c>
      <c r="AC431" s="1006" t="s">
        <v>34</v>
      </c>
      <c r="AD431" s="1004" t="s">
        <v>34</v>
      </c>
      <c r="AE431" s="1005" t="s">
        <v>34</v>
      </c>
      <c r="AF431" s="1005" t="s">
        <v>34</v>
      </c>
      <c r="AG431" s="1006" t="s">
        <v>34</v>
      </c>
    </row>
    <row r="432" spans="1:33" s="165" customFormat="1" ht="12" outlineLevel="1">
      <c r="A432" s="1213"/>
      <c r="B432" s="174"/>
      <c r="C432" s="348"/>
      <c r="D432" s="224" t="s">
        <v>57</v>
      </c>
      <c r="E432" s="225" t="s">
        <v>86</v>
      </c>
      <c r="F432" s="140" t="s">
        <v>62</v>
      </c>
      <c r="G432" s="857">
        <f>IF(I432+H432&gt;0,AVERAGE(H432:I432),0)</f>
        <v>0</v>
      </c>
      <c r="H432" s="858"/>
      <c r="I432" s="859"/>
      <c r="J432" s="857">
        <f>IF(L432+K432&gt;0,AVERAGE(K432:L432),0)</f>
        <v>0</v>
      </c>
      <c r="K432" s="858"/>
      <c r="L432" s="859"/>
      <c r="M432" s="857">
        <f>IF(O432+N432&gt;0,AVERAGE(N432:O432),0)</f>
        <v>0</v>
      </c>
      <c r="N432" s="858"/>
      <c r="O432" s="859"/>
      <c r="P432" s="857">
        <f>IF(R432+Q432&gt;0,AVERAGE(Q432:R432),0)</f>
        <v>0</v>
      </c>
      <c r="Q432" s="858"/>
      <c r="R432" s="859"/>
      <c r="S432" s="857">
        <f>IF(U432+T432&gt;0,AVERAGE(T432:U432),0)</f>
        <v>0</v>
      </c>
      <c r="T432" s="858"/>
      <c r="U432" s="859"/>
      <c r="V432" s="569" t="s">
        <v>34</v>
      </c>
      <c r="W432" s="570" t="s">
        <v>34</v>
      </c>
      <c r="X432" s="570" t="s">
        <v>34</v>
      </c>
      <c r="Y432" s="571" t="s">
        <v>34</v>
      </c>
      <c r="Z432" s="1004" t="s">
        <v>34</v>
      </c>
      <c r="AA432" s="1005" t="s">
        <v>34</v>
      </c>
      <c r="AB432" s="1005" t="s">
        <v>34</v>
      </c>
      <c r="AC432" s="1006" t="s">
        <v>34</v>
      </c>
      <c r="AD432" s="1004" t="s">
        <v>34</v>
      </c>
      <c r="AE432" s="1005" t="s">
        <v>34</v>
      </c>
      <c r="AF432" s="1005" t="s">
        <v>34</v>
      </c>
      <c r="AG432" s="1006" t="s">
        <v>34</v>
      </c>
    </row>
    <row r="433" spans="1:33" s="147" customFormat="1" ht="13.2" outlineLevel="1">
      <c r="A433" s="135"/>
      <c r="B433" s="161" t="s">
        <v>370</v>
      </c>
      <c r="C433" s="201">
        <v>3110</v>
      </c>
      <c r="D433" s="202" t="s">
        <v>57</v>
      </c>
      <c r="E433" s="347" t="s">
        <v>371</v>
      </c>
      <c r="F433" s="75" t="s">
        <v>43</v>
      </c>
      <c r="G433" s="650">
        <f>H433+I433</f>
        <v>0</v>
      </c>
      <c r="H433" s="855">
        <f>ROUND(H434*H435/1000,1)</f>
        <v>0</v>
      </c>
      <c r="I433" s="856">
        <f>ROUND(I434*I435/1000,1)</f>
        <v>0</v>
      </c>
      <c r="J433" s="650">
        <f>K433+L433</f>
        <v>0</v>
      </c>
      <c r="K433" s="855">
        <f>ROUND(K434*K435/1000,1)</f>
        <v>0</v>
      </c>
      <c r="L433" s="856">
        <f>ROUND(L434*L435/1000,1)</f>
        <v>0</v>
      </c>
      <c r="M433" s="650">
        <f>N433+O433</f>
        <v>0</v>
      </c>
      <c r="N433" s="855">
        <f>ROUND(N434*N435/1000,1)</f>
        <v>0</v>
      </c>
      <c r="O433" s="856">
        <f>ROUND(O434*O435/1000,1)</f>
        <v>0</v>
      </c>
      <c r="P433" s="650">
        <f>Q433+R433</f>
        <v>0</v>
      </c>
      <c r="Q433" s="855">
        <f>ROUND(Q434*Q435/1000,1)</f>
        <v>0</v>
      </c>
      <c r="R433" s="856">
        <f>ROUND(R434*R435/1000,1)</f>
        <v>0</v>
      </c>
      <c r="S433" s="650">
        <f>T433+U433</f>
        <v>0</v>
      </c>
      <c r="T433" s="855">
        <f>ROUND(T434*T435/1000,1)</f>
        <v>0</v>
      </c>
      <c r="U433" s="856">
        <f>ROUND(U434*U435/1000,1)</f>
        <v>0</v>
      </c>
      <c r="V433" s="587" t="s">
        <v>34</v>
      </c>
      <c r="W433" s="588" t="s">
        <v>34</v>
      </c>
      <c r="X433" s="588" t="s">
        <v>34</v>
      </c>
      <c r="Y433" s="589" t="s">
        <v>34</v>
      </c>
      <c r="Z433" s="988">
        <f t="shared" ref="Z433" si="939">G433-J433</f>
        <v>0</v>
      </c>
      <c r="AA433" s="855">
        <f t="shared" ref="AA433" si="940">G433-M433</f>
        <v>0</v>
      </c>
      <c r="AB433" s="855">
        <f t="shared" ref="AB433" si="941">G433-P433</f>
        <v>0</v>
      </c>
      <c r="AC433" s="1024">
        <f t="shared" ref="AC433" si="942">G433-S433</f>
        <v>0</v>
      </c>
      <c r="AD433" s="1025">
        <f t="shared" ref="AD433" si="943">IF(G433&gt;0,ROUND((J433/G433),3),0)</f>
        <v>0</v>
      </c>
      <c r="AE433" s="1026">
        <f t="shared" ref="AE433" si="944">IF(G433&gt;0,ROUND((M433/G433),3),0)</f>
        <v>0</v>
      </c>
      <c r="AF433" s="1026">
        <f t="shared" ref="AF433" si="945">IF(G433&gt;0,ROUND((P433/G433),3),0)</f>
        <v>0</v>
      </c>
      <c r="AG433" s="1027">
        <f t="shared" ref="AG433" si="946">IF(G433&gt;0,ROUND((S433/G433),3),0)</f>
        <v>0</v>
      </c>
    </row>
    <row r="434" spans="1:33" s="165" customFormat="1" ht="12" outlineLevel="1">
      <c r="A434" s="1213"/>
      <c r="B434" s="174"/>
      <c r="C434" s="348"/>
      <c r="D434" s="224" t="s">
        <v>57</v>
      </c>
      <c r="E434" s="225" t="s">
        <v>85</v>
      </c>
      <c r="F434" s="140" t="s">
        <v>35</v>
      </c>
      <c r="G434" s="838">
        <f>H434+I434</f>
        <v>0</v>
      </c>
      <c r="H434" s="839"/>
      <c r="I434" s="840"/>
      <c r="J434" s="838">
        <f>K434+L434</f>
        <v>0</v>
      </c>
      <c r="K434" s="839"/>
      <c r="L434" s="840"/>
      <c r="M434" s="838">
        <f>N434+O434</f>
        <v>0</v>
      </c>
      <c r="N434" s="839"/>
      <c r="O434" s="840"/>
      <c r="P434" s="838">
        <f>Q434+R434</f>
        <v>0</v>
      </c>
      <c r="Q434" s="839"/>
      <c r="R434" s="840"/>
      <c r="S434" s="838">
        <f>T434+U434</f>
        <v>0</v>
      </c>
      <c r="T434" s="839"/>
      <c r="U434" s="840"/>
      <c r="V434" s="569" t="s">
        <v>34</v>
      </c>
      <c r="W434" s="570" t="s">
        <v>34</v>
      </c>
      <c r="X434" s="570" t="s">
        <v>34</v>
      </c>
      <c r="Y434" s="571" t="s">
        <v>34</v>
      </c>
      <c r="Z434" s="1004" t="s">
        <v>34</v>
      </c>
      <c r="AA434" s="1005" t="s">
        <v>34</v>
      </c>
      <c r="AB434" s="1005" t="s">
        <v>34</v>
      </c>
      <c r="AC434" s="1006" t="s">
        <v>34</v>
      </c>
      <c r="AD434" s="1004" t="s">
        <v>34</v>
      </c>
      <c r="AE434" s="1005" t="s">
        <v>34</v>
      </c>
      <c r="AF434" s="1005" t="s">
        <v>34</v>
      </c>
      <c r="AG434" s="1006" t="s">
        <v>34</v>
      </c>
    </row>
    <row r="435" spans="1:33" s="165" customFormat="1" ht="12" outlineLevel="1">
      <c r="A435" s="1213"/>
      <c r="B435" s="174"/>
      <c r="C435" s="348"/>
      <c r="D435" s="224" t="s">
        <v>57</v>
      </c>
      <c r="E435" s="225" t="s">
        <v>86</v>
      </c>
      <c r="F435" s="140" t="s">
        <v>62</v>
      </c>
      <c r="G435" s="857">
        <f>IF(I435+H435&gt;0,AVERAGE(H435:I435),0)</f>
        <v>0</v>
      </c>
      <c r="H435" s="858"/>
      <c r="I435" s="859"/>
      <c r="J435" s="857">
        <f>IF(L435+K435&gt;0,AVERAGE(K435:L435),0)</f>
        <v>0</v>
      </c>
      <c r="K435" s="858"/>
      <c r="L435" s="859"/>
      <c r="M435" s="857">
        <f>IF(O435+N435&gt;0,AVERAGE(N435:O435),0)</f>
        <v>0</v>
      </c>
      <c r="N435" s="858"/>
      <c r="O435" s="859"/>
      <c r="P435" s="857">
        <f>IF(R435+Q435&gt;0,AVERAGE(Q435:R435),0)</f>
        <v>0</v>
      </c>
      <c r="Q435" s="858"/>
      <c r="R435" s="859"/>
      <c r="S435" s="857">
        <f>IF(U435+T435&gt;0,AVERAGE(T435:U435),0)</f>
        <v>0</v>
      </c>
      <c r="T435" s="858"/>
      <c r="U435" s="859"/>
      <c r="V435" s="569" t="s">
        <v>34</v>
      </c>
      <c r="W435" s="570" t="s">
        <v>34</v>
      </c>
      <c r="X435" s="570" t="s">
        <v>34</v>
      </c>
      <c r="Y435" s="571" t="s">
        <v>34</v>
      </c>
      <c r="Z435" s="1004" t="s">
        <v>34</v>
      </c>
      <c r="AA435" s="1005" t="s">
        <v>34</v>
      </c>
      <c r="AB435" s="1005" t="s">
        <v>34</v>
      </c>
      <c r="AC435" s="1006" t="s">
        <v>34</v>
      </c>
      <c r="AD435" s="1004" t="s">
        <v>34</v>
      </c>
      <c r="AE435" s="1005" t="s">
        <v>34</v>
      </c>
      <c r="AF435" s="1005" t="s">
        <v>34</v>
      </c>
      <c r="AG435" s="1006" t="s">
        <v>34</v>
      </c>
    </row>
    <row r="436" spans="1:33" s="147" customFormat="1" ht="13.2" outlineLevel="1">
      <c r="A436" s="135"/>
      <c r="B436" s="170" t="s">
        <v>372</v>
      </c>
      <c r="C436" s="329">
        <v>3110</v>
      </c>
      <c r="D436" s="330" t="s">
        <v>57</v>
      </c>
      <c r="E436" s="349" t="s">
        <v>373</v>
      </c>
      <c r="F436" s="146" t="s">
        <v>43</v>
      </c>
      <c r="G436" s="653">
        <f>H436+I436</f>
        <v>0</v>
      </c>
      <c r="H436" s="836">
        <f>ROUND(H437*H438/1000,1)</f>
        <v>0</v>
      </c>
      <c r="I436" s="837">
        <f>ROUND(I437*I438/1000,1)</f>
        <v>0</v>
      </c>
      <c r="J436" s="653">
        <f>K436+L436</f>
        <v>0</v>
      </c>
      <c r="K436" s="836">
        <f>ROUND(K437*K438/1000,1)</f>
        <v>0</v>
      </c>
      <c r="L436" s="837">
        <f>ROUND(L437*L438/1000,1)</f>
        <v>0</v>
      </c>
      <c r="M436" s="653">
        <f>N436+O436</f>
        <v>0</v>
      </c>
      <c r="N436" s="836">
        <f>ROUND(N437*N438/1000,1)</f>
        <v>0</v>
      </c>
      <c r="O436" s="837">
        <f>ROUND(O437*O438/1000,1)</f>
        <v>0</v>
      </c>
      <c r="P436" s="653">
        <f>Q436+R436</f>
        <v>0</v>
      </c>
      <c r="Q436" s="836">
        <f>ROUND(Q437*Q438/1000,1)</f>
        <v>0</v>
      </c>
      <c r="R436" s="837">
        <f>ROUND(R437*R438/1000,1)</f>
        <v>0</v>
      </c>
      <c r="S436" s="653">
        <f>T436+U436</f>
        <v>0</v>
      </c>
      <c r="T436" s="836">
        <f>ROUND(T437*T438/1000,1)</f>
        <v>0</v>
      </c>
      <c r="U436" s="837">
        <f>ROUND(U437*U438/1000,1)</f>
        <v>0</v>
      </c>
      <c r="V436" s="587" t="s">
        <v>34</v>
      </c>
      <c r="W436" s="588" t="s">
        <v>34</v>
      </c>
      <c r="X436" s="588" t="s">
        <v>34</v>
      </c>
      <c r="Y436" s="589" t="s">
        <v>34</v>
      </c>
      <c r="Z436" s="988">
        <f t="shared" ref="Z436" si="947">G436-J436</f>
        <v>0</v>
      </c>
      <c r="AA436" s="855">
        <f t="shared" ref="AA436" si="948">G436-M436</f>
        <v>0</v>
      </c>
      <c r="AB436" s="855">
        <f t="shared" ref="AB436" si="949">G436-P436</f>
        <v>0</v>
      </c>
      <c r="AC436" s="1024">
        <f t="shared" ref="AC436" si="950">G436-S436</f>
        <v>0</v>
      </c>
      <c r="AD436" s="1025">
        <f t="shared" ref="AD436" si="951">IF(G436&gt;0,ROUND((J436/G436),3),0)</f>
        <v>0</v>
      </c>
      <c r="AE436" s="1026">
        <f t="shared" ref="AE436" si="952">IF(G436&gt;0,ROUND((M436/G436),3),0)</f>
        <v>0</v>
      </c>
      <c r="AF436" s="1026">
        <f t="shared" ref="AF436" si="953">IF(G436&gt;0,ROUND((P436/G436),3),0)</f>
        <v>0</v>
      </c>
      <c r="AG436" s="1027">
        <f t="shared" ref="AG436" si="954">IF(G436&gt;0,ROUND((S436/G436),3),0)</f>
        <v>0</v>
      </c>
    </row>
    <row r="437" spans="1:33" s="165" customFormat="1" ht="12" outlineLevel="1">
      <c r="A437" s="1213"/>
      <c r="B437" s="166"/>
      <c r="C437" s="332"/>
      <c r="D437" s="333" t="s">
        <v>57</v>
      </c>
      <c r="E437" s="139" t="s">
        <v>85</v>
      </c>
      <c r="F437" s="140" t="s">
        <v>35</v>
      </c>
      <c r="G437" s="838">
        <f>H437+I437</f>
        <v>0</v>
      </c>
      <c r="H437" s="839"/>
      <c r="I437" s="840"/>
      <c r="J437" s="838">
        <f>K437+L437</f>
        <v>0</v>
      </c>
      <c r="K437" s="839"/>
      <c r="L437" s="840"/>
      <c r="M437" s="838">
        <f>N437+O437</f>
        <v>0</v>
      </c>
      <c r="N437" s="839"/>
      <c r="O437" s="840"/>
      <c r="P437" s="838">
        <f>Q437+R437</f>
        <v>0</v>
      </c>
      <c r="Q437" s="839"/>
      <c r="R437" s="840"/>
      <c r="S437" s="838">
        <f>T437+U437</f>
        <v>0</v>
      </c>
      <c r="T437" s="839"/>
      <c r="U437" s="840"/>
      <c r="V437" s="569" t="s">
        <v>34</v>
      </c>
      <c r="W437" s="570" t="s">
        <v>34</v>
      </c>
      <c r="X437" s="570" t="s">
        <v>34</v>
      </c>
      <c r="Y437" s="571" t="s">
        <v>34</v>
      </c>
      <c r="Z437" s="1004" t="s">
        <v>34</v>
      </c>
      <c r="AA437" s="1005" t="s">
        <v>34</v>
      </c>
      <c r="AB437" s="1005" t="s">
        <v>34</v>
      </c>
      <c r="AC437" s="1006" t="s">
        <v>34</v>
      </c>
      <c r="AD437" s="1004" t="s">
        <v>34</v>
      </c>
      <c r="AE437" s="1005" t="s">
        <v>34</v>
      </c>
      <c r="AF437" s="1005" t="s">
        <v>34</v>
      </c>
      <c r="AG437" s="1006" t="s">
        <v>34</v>
      </c>
    </row>
    <row r="438" spans="1:33" s="165" customFormat="1" ht="12" outlineLevel="1">
      <c r="A438" s="1213"/>
      <c r="B438" s="166"/>
      <c r="C438" s="332"/>
      <c r="D438" s="333" t="s">
        <v>57</v>
      </c>
      <c r="E438" s="139" t="s">
        <v>86</v>
      </c>
      <c r="F438" s="140" t="s">
        <v>62</v>
      </c>
      <c r="G438" s="852">
        <f>IF(I438+H438&gt;0,AVERAGE(H438:I438),0)</f>
        <v>0</v>
      </c>
      <c r="H438" s="853"/>
      <c r="I438" s="854"/>
      <c r="J438" s="852">
        <f>IF(L438+K438&gt;0,AVERAGE(K438:L438),0)</f>
        <v>0</v>
      </c>
      <c r="K438" s="853"/>
      <c r="L438" s="854"/>
      <c r="M438" s="852">
        <f>IF(O438+N438&gt;0,AVERAGE(N438:O438),0)</f>
        <v>0</v>
      </c>
      <c r="N438" s="853"/>
      <c r="O438" s="854"/>
      <c r="P438" s="852">
        <f>IF(R438+Q438&gt;0,AVERAGE(Q438:R438),0)</f>
        <v>0</v>
      </c>
      <c r="Q438" s="853"/>
      <c r="R438" s="854"/>
      <c r="S438" s="852">
        <f>IF(U438+T438&gt;0,AVERAGE(T438:U438),0)</f>
        <v>0</v>
      </c>
      <c r="T438" s="853"/>
      <c r="U438" s="854"/>
      <c r="V438" s="569" t="s">
        <v>34</v>
      </c>
      <c r="W438" s="570" t="s">
        <v>34</v>
      </c>
      <c r="X438" s="570" t="s">
        <v>34</v>
      </c>
      <c r="Y438" s="571" t="s">
        <v>34</v>
      </c>
      <c r="Z438" s="1004" t="s">
        <v>34</v>
      </c>
      <c r="AA438" s="1005" t="s">
        <v>34</v>
      </c>
      <c r="AB438" s="1005" t="s">
        <v>34</v>
      </c>
      <c r="AC438" s="1006" t="s">
        <v>34</v>
      </c>
      <c r="AD438" s="1004" t="s">
        <v>34</v>
      </c>
      <c r="AE438" s="1005" t="s">
        <v>34</v>
      </c>
      <c r="AF438" s="1005" t="s">
        <v>34</v>
      </c>
      <c r="AG438" s="1006" t="s">
        <v>34</v>
      </c>
    </row>
    <row r="439" spans="1:33" s="147" customFormat="1" ht="13.2" outlineLevel="1">
      <c r="A439" s="135"/>
      <c r="B439" s="170" t="s">
        <v>374</v>
      </c>
      <c r="C439" s="329">
        <v>3110</v>
      </c>
      <c r="D439" s="330" t="s">
        <v>57</v>
      </c>
      <c r="E439" s="331" t="s">
        <v>375</v>
      </c>
      <c r="F439" s="75" t="s">
        <v>43</v>
      </c>
      <c r="G439" s="650">
        <f>H439+I439</f>
        <v>0</v>
      </c>
      <c r="H439" s="855">
        <f>ROUND(H440*H441/1000,1)</f>
        <v>0</v>
      </c>
      <c r="I439" s="856">
        <f>ROUND(I440*I441/1000,1)</f>
        <v>0</v>
      </c>
      <c r="J439" s="650">
        <f>K439+L439</f>
        <v>0</v>
      </c>
      <c r="K439" s="855">
        <f>ROUND(K440*K441/1000,1)</f>
        <v>0</v>
      </c>
      <c r="L439" s="856">
        <f>ROUND(L440*L441/1000,1)</f>
        <v>0</v>
      </c>
      <c r="M439" s="650">
        <f>N439+O439</f>
        <v>0</v>
      </c>
      <c r="N439" s="855">
        <f>ROUND(N440*N441/1000,1)</f>
        <v>0</v>
      </c>
      <c r="O439" s="856">
        <f>ROUND(O440*O441/1000,1)</f>
        <v>0</v>
      </c>
      <c r="P439" s="650">
        <f>Q439+R439</f>
        <v>0</v>
      </c>
      <c r="Q439" s="855">
        <f>ROUND(Q440*Q441/1000,1)</f>
        <v>0</v>
      </c>
      <c r="R439" s="856">
        <f>ROUND(R440*R441/1000,1)</f>
        <v>0</v>
      </c>
      <c r="S439" s="650">
        <f>T439+U439</f>
        <v>0</v>
      </c>
      <c r="T439" s="855">
        <f>ROUND(T440*T441/1000,1)</f>
        <v>0</v>
      </c>
      <c r="U439" s="856">
        <f>ROUND(U440*U441/1000,1)</f>
        <v>0</v>
      </c>
      <c r="V439" s="587" t="s">
        <v>34</v>
      </c>
      <c r="W439" s="588" t="s">
        <v>34</v>
      </c>
      <c r="X439" s="588" t="s">
        <v>34</v>
      </c>
      <c r="Y439" s="589" t="s">
        <v>34</v>
      </c>
      <c r="Z439" s="988">
        <f t="shared" ref="Z439" si="955">G439-J439</f>
        <v>0</v>
      </c>
      <c r="AA439" s="855">
        <f t="shared" ref="AA439" si="956">G439-M439</f>
        <v>0</v>
      </c>
      <c r="AB439" s="855">
        <f t="shared" ref="AB439" si="957">G439-P439</f>
        <v>0</v>
      </c>
      <c r="AC439" s="1024">
        <f t="shared" ref="AC439" si="958">G439-S439</f>
        <v>0</v>
      </c>
      <c r="AD439" s="1025">
        <f t="shared" ref="AD439" si="959">IF(G439&gt;0,ROUND((J439/G439),3),0)</f>
        <v>0</v>
      </c>
      <c r="AE439" s="1026">
        <f t="shared" ref="AE439" si="960">IF(G439&gt;0,ROUND((M439/G439),3),0)</f>
        <v>0</v>
      </c>
      <c r="AF439" s="1026">
        <f t="shared" ref="AF439" si="961">IF(G439&gt;0,ROUND((P439/G439),3),0)</f>
        <v>0</v>
      </c>
      <c r="AG439" s="1027">
        <f t="shared" ref="AG439" si="962">IF(G439&gt;0,ROUND((S439/G439),3),0)</f>
        <v>0</v>
      </c>
    </row>
    <row r="440" spans="1:33" s="165" customFormat="1" ht="12" outlineLevel="1">
      <c r="A440" s="1213"/>
      <c r="B440" s="166"/>
      <c r="C440" s="332"/>
      <c r="D440" s="333" t="s">
        <v>57</v>
      </c>
      <c r="E440" s="139" t="s">
        <v>85</v>
      </c>
      <c r="F440" s="140" t="s">
        <v>35</v>
      </c>
      <c r="G440" s="838">
        <f>H440+I440</f>
        <v>0</v>
      </c>
      <c r="H440" s="839"/>
      <c r="I440" s="840"/>
      <c r="J440" s="838">
        <f>K440+L440</f>
        <v>0</v>
      </c>
      <c r="K440" s="839"/>
      <c r="L440" s="840"/>
      <c r="M440" s="838">
        <f>N440+O440</f>
        <v>0</v>
      </c>
      <c r="N440" s="839"/>
      <c r="O440" s="840"/>
      <c r="P440" s="838">
        <f>Q440+R440</f>
        <v>0</v>
      </c>
      <c r="Q440" s="839"/>
      <c r="R440" s="840"/>
      <c r="S440" s="838">
        <f>T440+U440</f>
        <v>0</v>
      </c>
      <c r="T440" s="839"/>
      <c r="U440" s="840"/>
      <c r="V440" s="569" t="s">
        <v>34</v>
      </c>
      <c r="W440" s="570" t="s">
        <v>34</v>
      </c>
      <c r="X440" s="570" t="s">
        <v>34</v>
      </c>
      <c r="Y440" s="571" t="s">
        <v>34</v>
      </c>
      <c r="Z440" s="1004" t="s">
        <v>34</v>
      </c>
      <c r="AA440" s="1005" t="s">
        <v>34</v>
      </c>
      <c r="AB440" s="1005" t="s">
        <v>34</v>
      </c>
      <c r="AC440" s="1006" t="s">
        <v>34</v>
      </c>
      <c r="AD440" s="1004" t="s">
        <v>34</v>
      </c>
      <c r="AE440" s="1005" t="s">
        <v>34</v>
      </c>
      <c r="AF440" s="1005" t="s">
        <v>34</v>
      </c>
      <c r="AG440" s="1006" t="s">
        <v>34</v>
      </c>
    </row>
    <row r="441" spans="1:33" s="165" customFormat="1" ht="12" outlineLevel="1">
      <c r="A441" s="1213"/>
      <c r="B441" s="166"/>
      <c r="C441" s="332"/>
      <c r="D441" s="333" t="s">
        <v>57</v>
      </c>
      <c r="E441" s="139" t="s">
        <v>86</v>
      </c>
      <c r="F441" s="140" t="s">
        <v>62</v>
      </c>
      <c r="G441" s="857">
        <f>IF(I441+H441&gt;0,AVERAGE(H441:I441),0)</f>
        <v>0</v>
      </c>
      <c r="H441" s="858"/>
      <c r="I441" s="859"/>
      <c r="J441" s="857">
        <f>IF(L441+K441&gt;0,AVERAGE(K441:L441),0)</f>
        <v>0</v>
      </c>
      <c r="K441" s="858"/>
      <c r="L441" s="859"/>
      <c r="M441" s="857">
        <f>IF(O441+N441&gt;0,AVERAGE(N441:O441),0)</f>
        <v>0</v>
      </c>
      <c r="N441" s="858"/>
      <c r="O441" s="859"/>
      <c r="P441" s="857">
        <f>IF(R441+Q441&gt;0,AVERAGE(Q441:R441),0)</f>
        <v>0</v>
      </c>
      <c r="Q441" s="858"/>
      <c r="R441" s="859"/>
      <c r="S441" s="857">
        <f>IF(U441+T441&gt;0,AVERAGE(T441:U441),0)</f>
        <v>0</v>
      </c>
      <c r="T441" s="858"/>
      <c r="U441" s="859"/>
      <c r="V441" s="569" t="s">
        <v>34</v>
      </c>
      <c r="W441" s="570" t="s">
        <v>34</v>
      </c>
      <c r="X441" s="570" t="s">
        <v>34</v>
      </c>
      <c r="Y441" s="571" t="s">
        <v>34</v>
      </c>
      <c r="Z441" s="1004" t="s">
        <v>34</v>
      </c>
      <c r="AA441" s="1005" t="s">
        <v>34</v>
      </c>
      <c r="AB441" s="1005" t="s">
        <v>34</v>
      </c>
      <c r="AC441" s="1006" t="s">
        <v>34</v>
      </c>
      <c r="AD441" s="1004" t="s">
        <v>34</v>
      </c>
      <c r="AE441" s="1005" t="s">
        <v>34</v>
      </c>
      <c r="AF441" s="1005" t="s">
        <v>34</v>
      </c>
      <c r="AG441" s="1006" t="s">
        <v>34</v>
      </c>
    </row>
    <row r="442" spans="1:33" s="147" customFormat="1" ht="13.2" outlineLevel="1">
      <c r="A442" s="135"/>
      <c r="B442" s="170" t="s">
        <v>376</v>
      </c>
      <c r="C442" s="329">
        <v>3110</v>
      </c>
      <c r="D442" s="330" t="s">
        <v>57</v>
      </c>
      <c r="E442" s="331" t="s">
        <v>377</v>
      </c>
      <c r="F442" s="75" t="s">
        <v>43</v>
      </c>
      <c r="G442" s="653">
        <f>H442+I442</f>
        <v>0</v>
      </c>
      <c r="H442" s="836">
        <f>ROUND(H443*H444/1000,1)</f>
        <v>0</v>
      </c>
      <c r="I442" s="837">
        <f>ROUND(I443*I444/1000,1)</f>
        <v>0</v>
      </c>
      <c r="J442" s="653">
        <f>K442+L442</f>
        <v>0</v>
      </c>
      <c r="K442" s="836">
        <f>ROUND(K443*K444/1000,1)</f>
        <v>0</v>
      </c>
      <c r="L442" s="837">
        <f>ROUND(L443*L444/1000,1)</f>
        <v>0</v>
      </c>
      <c r="M442" s="653">
        <f>N442+O442</f>
        <v>0</v>
      </c>
      <c r="N442" s="836">
        <f>ROUND(N443*N444/1000,1)</f>
        <v>0</v>
      </c>
      <c r="O442" s="837">
        <f>ROUND(O443*O444/1000,1)</f>
        <v>0</v>
      </c>
      <c r="P442" s="653">
        <f>Q442+R442</f>
        <v>0</v>
      </c>
      <c r="Q442" s="836">
        <f>ROUND(Q443*Q444/1000,1)</f>
        <v>0</v>
      </c>
      <c r="R442" s="837">
        <f>ROUND(R443*R444/1000,1)</f>
        <v>0</v>
      </c>
      <c r="S442" s="653">
        <f>T442+U442</f>
        <v>0</v>
      </c>
      <c r="T442" s="836">
        <f>ROUND(T443*T444/1000,1)</f>
        <v>0</v>
      </c>
      <c r="U442" s="837">
        <f>ROUND(U443*U444/1000,1)</f>
        <v>0</v>
      </c>
      <c r="V442" s="587" t="s">
        <v>34</v>
      </c>
      <c r="W442" s="588" t="s">
        <v>34</v>
      </c>
      <c r="X442" s="588" t="s">
        <v>34</v>
      </c>
      <c r="Y442" s="589" t="s">
        <v>34</v>
      </c>
      <c r="Z442" s="988">
        <f t="shared" ref="Z442" si="963">G442-J442</f>
        <v>0</v>
      </c>
      <c r="AA442" s="855">
        <f t="shared" ref="AA442" si="964">G442-M442</f>
        <v>0</v>
      </c>
      <c r="AB442" s="855">
        <f t="shared" ref="AB442" si="965">G442-P442</f>
        <v>0</v>
      </c>
      <c r="AC442" s="1024">
        <f t="shared" ref="AC442" si="966">G442-S442</f>
        <v>0</v>
      </c>
      <c r="AD442" s="1025">
        <f t="shared" ref="AD442" si="967">IF(G442&gt;0,ROUND((J442/G442),3),0)</f>
        <v>0</v>
      </c>
      <c r="AE442" s="1026">
        <f t="shared" ref="AE442" si="968">IF(G442&gt;0,ROUND((M442/G442),3),0)</f>
        <v>0</v>
      </c>
      <c r="AF442" s="1026">
        <f t="shared" ref="AF442" si="969">IF(G442&gt;0,ROUND((P442/G442),3),0)</f>
        <v>0</v>
      </c>
      <c r="AG442" s="1027">
        <f t="shared" ref="AG442" si="970">IF(G442&gt;0,ROUND((S442/G442),3),0)</f>
        <v>0</v>
      </c>
    </row>
    <row r="443" spans="1:33" s="165" customFormat="1" ht="12" outlineLevel="1">
      <c r="A443" s="1213"/>
      <c r="B443" s="166"/>
      <c r="C443" s="332"/>
      <c r="D443" s="333" t="s">
        <v>57</v>
      </c>
      <c r="E443" s="139" t="s">
        <v>85</v>
      </c>
      <c r="F443" s="140" t="s">
        <v>35</v>
      </c>
      <c r="G443" s="838">
        <f>H443+I443</f>
        <v>0</v>
      </c>
      <c r="H443" s="839"/>
      <c r="I443" s="840"/>
      <c r="J443" s="838">
        <f>K443+L443</f>
        <v>0</v>
      </c>
      <c r="K443" s="839"/>
      <c r="L443" s="840"/>
      <c r="M443" s="838">
        <f>N443+O443</f>
        <v>0</v>
      </c>
      <c r="N443" s="839"/>
      <c r="O443" s="840"/>
      <c r="P443" s="838">
        <f>Q443+R443</f>
        <v>0</v>
      </c>
      <c r="Q443" s="839"/>
      <c r="R443" s="840"/>
      <c r="S443" s="838">
        <f>T443+U443</f>
        <v>0</v>
      </c>
      <c r="T443" s="839"/>
      <c r="U443" s="840"/>
      <c r="V443" s="569" t="s">
        <v>34</v>
      </c>
      <c r="W443" s="570" t="s">
        <v>34</v>
      </c>
      <c r="X443" s="570" t="s">
        <v>34</v>
      </c>
      <c r="Y443" s="571" t="s">
        <v>34</v>
      </c>
      <c r="Z443" s="1004" t="s">
        <v>34</v>
      </c>
      <c r="AA443" s="1005" t="s">
        <v>34</v>
      </c>
      <c r="AB443" s="1005" t="s">
        <v>34</v>
      </c>
      <c r="AC443" s="1006" t="s">
        <v>34</v>
      </c>
      <c r="AD443" s="1004" t="s">
        <v>34</v>
      </c>
      <c r="AE443" s="1005" t="s">
        <v>34</v>
      </c>
      <c r="AF443" s="1005" t="s">
        <v>34</v>
      </c>
      <c r="AG443" s="1006" t="s">
        <v>34</v>
      </c>
    </row>
    <row r="444" spans="1:33" s="165" customFormat="1" ht="12.6" outlineLevel="1" thickBot="1">
      <c r="A444" s="1213"/>
      <c r="B444" s="177"/>
      <c r="C444" s="350"/>
      <c r="D444" s="351" t="s">
        <v>57</v>
      </c>
      <c r="E444" s="142" t="s">
        <v>86</v>
      </c>
      <c r="F444" s="128" t="s">
        <v>62</v>
      </c>
      <c r="G444" s="841">
        <f>IF(I444+H444&gt;0,AVERAGE(H444:I444),0)</f>
        <v>0</v>
      </c>
      <c r="H444" s="842"/>
      <c r="I444" s="843"/>
      <c r="J444" s="841">
        <f>IF(L444+K444&gt;0,AVERAGE(K444:L444),0)</f>
        <v>0</v>
      </c>
      <c r="K444" s="842"/>
      <c r="L444" s="843"/>
      <c r="M444" s="841">
        <f>IF(O444+N444&gt;0,AVERAGE(N444:O444),0)</f>
        <v>0</v>
      </c>
      <c r="N444" s="842"/>
      <c r="O444" s="843"/>
      <c r="P444" s="841">
        <f>IF(R444+Q444&gt;0,AVERAGE(Q444:R444),0)</f>
        <v>0</v>
      </c>
      <c r="Q444" s="842"/>
      <c r="R444" s="843"/>
      <c r="S444" s="841">
        <f>IF(U444+T444&gt;0,AVERAGE(T444:U444),0)</f>
        <v>0</v>
      </c>
      <c r="T444" s="842"/>
      <c r="U444" s="843"/>
      <c r="V444" s="572" t="s">
        <v>34</v>
      </c>
      <c r="W444" s="573" t="s">
        <v>34</v>
      </c>
      <c r="X444" s="573" t="s">
        <v>34</v>
      </c>
      <c r="Y444" s="574" t="s">
        <v>34</v>
      </c>
      <c r="Z444" s="1007" t="s">
        <v>34</v>
      </c>
      <c r="AA444" s="1008" t="s">
        <v>34</v>
      </c>
      <c r="AB444" s="1008" t="s">
        <v>34</v>
      </c>
      <c r="AC444" s="1009" t="s">
        <v>34</v>
      </c>
      <c r="AD444" s="1007" t="s">
        <v>34</v>
      </c>
      <c r="AE444" s="1008" t="s">
        <v>34</v>
      </c>
      <c r="AF444" s="1008" t="s">
        <v>34</v>
      </c>
      <c r="AG444" s="1009" t="s">
        <v>34</v>
      </c>
    </row>
    <row r="445" spans="1:33" s="147" customFormat="1" ht="16.2" outlineLevel="1" thickTop="1">
      <c r="A445" s="131"/>
      <c r="B445" s="360" t="s">
        <v>378</v>
      </c>
      <c r="C445" s="361">
        <v>3110</v>
      </c>
      <c r="D445" s="362" t="s">
        <v>75</v>
      </c>
      <c r="E445" s="145" t="s">
        <v>626</v>
      </c>
      <c r="F445" s="146" t="s">
        <v>43</v>
      </c>
      <c r="G445" s="653">
        <f>H445+I445</f>
        <v>0</v>
      </c>
      <c r="H445" s="836">
        <f>ROUND(H446*H447/1000,1)</f>
        <v>0</v>
      </c>
      <c r="I445" s="837">
        <f>ROUND(I446*I447/1000,1)</f>
        <v>0</v>
      </c>
      <c r="J445" s="653">
        <f>K445+L445</f>
        <v>0</v>
      </c>
      <c r="K445" s="836">
        <f>ROUND(K446*K447/1000,1)</f>
        <v>0</v>
      </c>
      <c r="L445" s="837">
        <f>ROUND(L446*L447/1000,1)</f>
        <v>0</v>
      </c>
      <c r="M445" s="653">
        <f>N445+O445</f>
        <v>0</v>
      </c>
      <c r="N445" s="836">
        <f>ROUND(N446*N447/1000,1)</f>
        <v>0</v>
      </c>
      <c r="O445" s="837">
        <f>ROUND(O446*O447/1000,1)</f>
        <v>0</v>
      </c>
      <c r="P445" s="653">
        <f>Q445+R445</f>
        <v>0</v>
      </c>
      <c r="Q445" s="836">
        <f>ROUND(Q446*Q447/1000,1)</f>
        <v>0</v>
      </c>
      <c r="R445" s="837">
        <f>ROUND(R446*R447/1000,1)</f>
        <v>0</v>
      </c>
      <c r="S445" s="653">
        <f>T445+U445</f>
        <v>0</v>
      </c>
      <c r="T445" s="836">
        <f>ROUND(T446*T447/1000,1)</f>
        <v>0</v>
      </c>
      <c r="U445" s="837">
        <f>ROUND(U446*U447/1000,1)</f>
        <v>0</v>
      </c>
      <c r="V445" s="575" t="s">
        <v>34</v>
      </c>
      <c r="W445" s="576" t="s">
        <v>34</v>
      </c>
      <c r="X445" s="576" t="s">
        <v>34</v>
      </c>
      <c r="Y445" s="577" t="s">
        <v>34</v>
      </c>
      <c r="Z445" s="983">
        <f t="shared" ref="Z445" si="971">G445-J445</f>
        <v>0</v>
      </c>
      <c r="AA445" s="836">
        <f t="shared" ref="AA445" si="972">G445-M445</f>
        <v>0</v>
      </c>
      <c r="AB445" s="836">
        <f t="shared" ref="AB445" si="973">G445-P445</f>
        <v>0</v>
      </c>
      <c r="AC445" s="984">
        <f t="shared" ref="AC445" si="974">G445-S445</f>
        <v>0</v>
      </c>
      <c r="AD445" s="985">
        <f t="shared" ref="AD445" si="975">IF(G445&gt;0,ROUND((J445/G445),3),0)</f>
        <v>0</v>
      </c>
      <c r="AE445" s="986">
        <f t="shared" ref="AE445" si="976">IF(G445&gt;0,ROUND((M445/G445),3),0)</f>
        <v>0</v>
      </c>
      <c r="AF445" s="986">
        <f t="shared" ref="AF445" si="977">IF(G445&gt;0,ROUND((P445/G445),3),0)</f>
        <v>0</v>
      </c>
      <c r="AG445" s="987">
        <f t="shared" ref="AG445" si="978">IF(G445&gt;0,ROUND((S445/G445),3),0)</f>
        <v>0</v>
      </c>
    </row>
    <row r="446" spans="1:33" s="165" customFormat="1" ht="12" outlineLevel="1">
      <c r="A446" s="1213"/>
      <c r="B446" s="166"/>
      <c r="C446" s="332"/>
      <c r="D446" s="333" t="s">
        <v>75</v>
      </c>
      <c r="E446" s="139" t="s">
        <v>85</v>
      </c>
      <c r="F446" s="140" t="s">
        <v>35</v>
      </c>
      <c r="G446" s="838">
        <f>H446+I446</f>
        <v>0</v>
      </c>
      <c r="H446" s="839"/>
      <c r="I446" s="840"/>
      <c r="J446" s="838">
        <f>K446+L446</f>
        <v>0</v>
      </c>
      <c r="K446" s="839"/>
      <c r="L446" s="840"/>
      <c r="M446" s="838">
        <f>N446+O446</f>
        <v>0</v>
      </c>
      <c r="N446" s="839"/>
      <c r="O446" s="840"/>
      <c r="P446" s="838">
        <f>Q446+R446</f>
        <v>0</v>
      </c>
      <c r="Q446" s="839"/>
      <c r="R446" s="840"/>
      <c r="S446" s="838">
        <f>T446+U446</f>
        <v>0</v>
      </c>
      <c r="T446" s="839"/>
      <c r="U446" s="840"/>
      <c r="V446" s="569" t="s">
        <v>34</v>
      </c>
      <c r="W446" s="570" t="s">
        <v>34</v>
      </c>
      <c r="X446" s="570" t="s">
        <v>34</v>
      </c>
      <c r="Y446" s="571" t="s">
        <v>34</v>
      </c>
      <c r="Z446" s="1004" t="s">
        <v>34</v>
      </c>
      <c r="AA446" s="1005" t="s">
        <v>34</v>
      </c>
      <c r="AB446" s="1005" t="s">
        <v>34</v>
      </c>
      <c r="AC446" s="1006" t="s">
        <v>34</v>
      </c>
      <c r="AD446" s="1004" t="s">
        <v>34</v>
      </c>
      <c r="AE446" s="1005" t="s">
        <v>34</v>
      </c>
      <c r="AF446" s="1005" t="s">
        <v>34</v>
      </c>
      <c r="AG446" s="1006" t="s">
        <v>34</v>
      </c>
    </row>
    <row r="447" spans="1:33" s="165" customFormat="1" ht="12.6" outlineLevel="1" thickBot="1">
      <c r="A447" s="1213"/>
      <c r="B447" s="177"/>
      <c r="C447" s="350"/>
      <c r="D447" s="351" t="s">
        <v>75</v>
      </c>
      <c r="E447" s="142" t="s">
        <v>86</v>
      </c>
      <c r="F447" s="143" t="s">
        <v>62</v>
      </c>
      <c r="G447" s="841">
        <f>IF(I447+H447&gt;0,AVERAGE(H447:I447),0)</f>
        <v>0</v>
      </c>
      <c r="H447" s="842"/>
      <c r="I447" s="843"/>
      <c r="J447" s="841">
        <f>IF(L447+K447&gt;0,AVERAGE(K447:L447),0)</f>
        <v>0</v>
      </c>
      <c r="K447" s="842"/>
      <c r="L447" s="843"/>
      <c r="M447" s="841">
        <f>IF(O447+N447&gt;0,AVERAGE(N447:O447),0)</f>
        <v>0</v>
      </c>
      <c r="N447" s="842"/>
      <c r="O447" s="843"/>
      <c r="P447" s="841">
        <f>IF(R447+Q447&gt;0,AVERAGE(Q447:R447),0)</f>
        <v>0</v>
      </c>
      <c r="Q447" s="842"/>
      <c r="R447" s="843"/>
      <c r="S447" s="841">
        <f>IF(U447+T447&gt;0,AVERAGE(T447:U447),0)</f>
        <v>0</v>
      </c>
      <c r="T447" s="842"/>
      <c r="U447" s="843"/>
      <c r="V447" s="572" t="s">
        <v>34</v>
      </c>
      <c r="W447" s="573" t="s">
        <v>34</v>
      </c>
      <c r="X447" s="573" t="s">
        <v>34</v>
      </c>
      <c r="Y447" s="574" t="s">
        <v>34</v>
      </c>
      <c r="Z447" s="1007" t="s">
        <v>34</v>
      </c>
      <c r="AA447" s="1008" t="s">
        <v>34</v>
      </c>
      <c r="AB447" s="1008" t="s">
        <v>34</v>
      </c>
      <c r="AC447" s="1009" t="s">
        <v>34</v>
      </c>
      <c r="AD447" s="1007" t="s">
        <v>34</v>
      </c>
      <c r="AE447" s="1008" t="s">
        <v>34</v>
      </c>
      <c r="AF447" s="1008" t="s">
        <v>34</v>
      </c>
      <c r="AG447" s="1009" t="s">
        <v>34</v>
      </c>
    </row>
    <row r="448" spans="1:33" s="121" customFormat="1" ht="27.6" outlineLevel="1" thickTop="1" thickBot="1">
      <c r="A448" s="135"/>
      <c r="B448" s="352" t="s">
        <v>382</v>
      </c>
      <c r="C448" s="353">
        <v>3110</v>
      </c>
      <c r="D448" s="354" t="s">
        <v>92</v>
      </c>
      <c r="E448" s="179" t="s">
        <v>379</v>
      </c>
      <c r="F448" s="149" t="s">
        <v>43</v>
      </c>
      <c r="G448" s="849">
        <f>G449+G452</f>
        <v>0</v>
      </c>
      <c r="H448" s="850">
        <f t="shared" ref="H448:I448" si="979">H449+H452</f>
        <v>0</v>
      </c>
      <c r="I448" s="851">
        <f t="shared" si="979"/>
        <v>0</v>
      </c>
      <c r="J448" s="849">
        <f>J449+J452</f>
        <v>0</v>
      </c>
      <c r="K448" s="850">
        <f t="shared" ref="K448:L448" si="980">K449+K452</f>
        <v>0</v>
      </c>
      <c r="L448" s="851">
        <f t="shared" si="980"/>
        <v>0</v>
      </c>
      <c r="M448" s="849">
        <f>M449+M452</f>
        <v>0</v>
      </c>
      <c r="N448" s="850">
        <f t="shared" ref="N448:O448" si="981">N449+N452</f>
        <v>0</v>
      </c>
      <c r="O448" s="851">
        <f t="shared" si="981"/>
        <v>0</v>
      </c>
      <c r="P448" s="849">
        <f>P449+P452</f>
        <v>0</v>
      </c>
      <c r="Q448" s="850">
        <f t="shared" ref="Q448:R448" si="982">Q449+Q452</f>
        <v>0</v>
      </c>
      <c r="R448" s="851">
        <f t="shared" si="982"/>
        <v>0</v>
      </c>
      <c r="S448" s="849">
        <f>S449+S452</f>
        <v>0</v>
      </c>
      <c r="T448" s="850">
        <f t="shared" ref="T448:U448" si="983">T449+T452</f>
        <v>0</v>
      </c>
      <c r="U448" s="851">
        <f t="shared" si="983"/>
        <v>0</v>
      </c>
      <c r="V448" s="581" t="s">
        <v>34</v>
      </c>
      <c r="W448" s="582" t="s">
        <v>34</v>
      </c>
      <c r="X448" s="582" t="s">
        <v>34</v>
      </c>
      <c r="Y448" s="583" t="s">
        <v>34</v>
      </c>
      <c r="Z448" s="1016">
        <f t="shared" ref="Z448:Z449" si="984">G448-J448</f>
        <v>0</v>
      </c>
      <c r="AA448" s="868">
        <f t="shared" ref="AA448:AA449" si="985">G448-M448</f>
        <v>0</v>
      </c>
      <c r="AB448" s="868">
        <f t="shared" ref="AB448:AB449" si="986">G448-P448</f>
        <v>0</v>
      </c>
      <c r="AC448" s="1017">
        <f t="shared" ref="AC448:AC449" si="987">G448-S448</f>
        <v>0</v>
      </c>
      <c r="AD448" s="1018">
        <f t="shared" ref="AD448:AD449" si="988">IF(G448&gt;0,ROUND((J448/G448),3),0)</f>
        <v>0</v>
      </c>
      <c r="AE448" s="1019">
        <f t="shared" ref="AE448:AE449" si="989">IF(G448&gt;0,ROUND((M448/G448),3),0)</f>
        <v>0</v>
      </c>
      <c r="AF448" s="1019">
        <f t="shared" ref="AF448:AF449" si="990">IF(G448&gt;0,ROUND((P448/G448),3),0)</f>
        <v>0</v>
      </c>
      <c r="AG448" s="1020">
        <f t="shared" ref="AG448:AG449" si="991">IF(G448&gt;0,ROUND((S448/G448),3),0)</f>
        <v>0</v>
      </c>
    </row>
    <row r="449" spans="1:33" s="147" customFormat="1" ht="16.2" outlineLevel="1" thickTop="1">
      <c r="A449" s="131"/>
      <c r="B449" s="170" t="s">
        <v>627</v>
      </c>
      <c r="C449" s="329">
        <v>3110</v>
      </c>
      <c r="D449" s="330" t="s">
        <v>92</v>
      </c>
      <c r="E449" s="331" t="s">
        <v>380</v>
      </c>
      <c r="F449" s="75" t="s">
        <v>43</v>
      </c>
      <c r="G449" s="653">
        <f>H449+I449</f>
        <v>0</v>
      </c>
      <c r="H449" s="836">
        <f>ROUND(H450*H451/1000,1)</f>
        <v>0</v>
      </c>
      <c r="I449" s="837">
        <f>ROUND(I450*I451/1000,1)</f>
        <v>0</v>
      </c>
      <c r="J449" s="653">
        <f>K449+L449</f>
        <v>0</v>
      </c>
      <c r="K449" s="836">
        <f>ROUND(K450*K451/1000,1)</f>
        <v>0</v>
      </c>
      <c r="L449" s="837">
        <f>ROUND(L450*L451/1000,1)</f>
        <v>0</v>
      </c>
      <c r="M449" s="653">
        <f>N449+O449</f>
        <v>0</v>
      </c>
      <c r="N449" s="836">
        <f>ROUND(N450*N451/1000,1)</f>
        <v>0</v>
      </c>
      <c r="O449" s="837">
        <f>ROUND(O450*O451/1000,1)</f>
        <v>0</v>
      </c>
      <c r="P449" s="653">
        <f>Q449+R449</f>
        <v>0</v>
      </c>
      <c r="Q449" s="836">
        <f>ROUND(Q450*Q451/1000,1)</f>
        <v>0</v>
      </c>
      <c r="R449" s="837">
        <f>ROUND(R450*R451/1000,1)</f>
        <v>0</v>
      </c>
      <c r="S449" s="653">
        <f>T449+U449</f>
        <v>0</v>
      </c>
      <c r="T449" s="836">
        <f>ROUND(T450*T451/1000,1)</f>
        <v>0</v>
      </c>
      <c r="U449" s="837">
        <f>ROUND(U450*U451/1000,1)</f>
        <v>0</v>
      </c>
      <c r="V449" s="575" t="s">
        <v>34</v>
      </c>
      <c r="W449" s="576" t="s">
        <v>34</v>
      </c>
      <c r="X449" s="576" t="s">
        <v>34</v>
      </c>
      <c r="Y449" s="577" t="s">
        <v>34</v>
      </c>
      <c r="Z449" s="983">
        <f t="shared" si="984"/>
        <v>0</v>
      </c>
      <c r="AA449" s="836">
        <f t="shared" si="985"/>
        <v>0</v>
      </c>
      <c r="AB449" s="836">
        <f t="shared" si="986"/>
        <v>0</v>
      </c>
      <c r="AC449" s="984">
        <f t="shared" si="987"/>
        <v>0</v>
      </c>
      <c r="AD449" s="985">
        <f t="shared" si="988"/>
        <v>0</v>
      </c>
      <c r="AE449" s="986">
        <f t="shared" si="989"/>
        <v>0</v>
      </c>
      <c r="AF449" s="986">
        <f t="shared" si="990"/>
        <v>0</v>
      </c>
      <c r="AG449" s="987">
        <f t="shared" si="991"/>
        <v>0</v>
      </c>
    </row>
    <row r="450" spans="1:33" s="355" customFormat="1" ht="12" outlineLevel="1">
      <c r="A450" s="1213"/>
      <c r="B450" s="356"/>
      <c r="C450" s="357"/>
      <c r="D450" s="333" t="s">
        <v>92</v>
      </c>
      <c r="E450" s="139" t="s">
        <v>85</v>
      </c>
      <c r="F450" s="140" t="s">
        <v>35</v>
      </c>
      <c r="G450" s="838">
        <f>H450+I450</f>
        <v>0</v>
      </c>
      <c r="H450" s="839"/>
      <c r="I450" s="840"/>
      <c r="J450" s="838">
        <f>K450+L450</f>
        <v>0</v>
      </c>
      <c r="K450" s="839"/>
      <c r="L450" s="840"/>
      <c r="M450" s="838">
        <f>N450+O450</f>
        <v>0</v>
      </c>
      <c r="N450" s="839"/>
      <c r="O450" s="840"/>
      <c r="P450" s="838">
        <f>Q450+R450</f>
        <v>0</v>
      </c>
      <c r="Q450" s="839"/>
      <c r="R450" s="840"/>
      <c r="S450" s="838">
        <f>T450+U450</f>
        <v>0</v>
      </c>
      <c r="T450" s="839"/>
      <c r="U450" s="840"/>
      <c r="V450" s="569" t="s">
        <v>34</v>
      </c>
      <c r="W450" s="570" t="s">
        <v>34</v>
      </c>
      <c r="X450" s="570" t="s">
        <v>34</v>
      </c>
      <c r="Y450" s="571" t="s">
        <v>34</v>
      </c>
      <c r="Z450" s="1004" t="s">
        <v>34</v>
      </c>
      <c r="AA450" s="1005" t="s">
        <v>34</v>
      </c>
      <c r="AB450" s="1005" t="s">
        <v>34</v>
      </c>
      <c r="AC450" s="1006" t="s">
        <v>34</v>
      </c>
      <c r="AD450" s="1004" t="s">
        <v>34</v>
      </c>
      <c r="AE450" s="1005" t="s">
        <v>34</v>
      </c>
      <c r="AF450" s="1005" t="s">
        <v>34</v>
      </c>
      <c r="AG450" s="1006" t="s">
        <v>34</v>
      </c>
    </row>
    <row r="451" spans="1:33" s="355" customFormat="1" ht="12" outlineLevel="1">
      <c r="A451" s="1213"/>
      <c r="B451" s="356"/>
      <c r="C451" s="357"/>
      <c r="D451" s="333" t="s">
        <v>92</v>
      </c>
      <c r="E451" s="139" t="s">
        <v>86</v>
      </c>
      <c r="F451" s="140" t="s">
        <v>62</v>
      </c>
      <c r="G451" s="857">
        <f>IF(I451+H451&gt;0,AVERAGE(H451:I451),0)</f>
        <v>0</v>
      </c>
      <c r="H451" s="858"/>
      <c r="I451" s="859"/>
      <c r="J451" s="857">
        <f>IF(L451+K451&gt;0,AVERAGE(K451:L451),0)</f>
        <v>0</v>
      </c>
      <c r="K451" s="858"/>
      <c r="L451" s="859"/>
      <c r="M451" s="857">
        <f>IF(O451+N451&gt;0,AVERAGE(N451:O451),0)</f>
        <v>0</v>
      </c>
      <c r="N451" s="858"/>
      <c r="O451" s="859"/>
      <c r="P451" s="857">
        <f>IF(R451+Q451&gt;0,AVERAGE(Q451:R451),0)</f>
        <v>0</v>
      </c>
      <c r="Q451" s="858"/>
      <c r="R451" s="859"/>
      <c r="S451" s="857">
        <f>IF(U451+T451&gt;0,AVERAGE(T451:U451),0)</f>
        <v>0</v>
      </c>
      <c r="T451" s="858"/>
      <c r="U451" s="859"/>
      <c r="V451" s="569" t="s">
        <v>34</v>
      </c>
      <c r="W451" s="570" t="s">
        <v>34</v>
      </c>
      <c r="X451" s="570" t="s">
        <v>34</v>
      </c>
      <c r="Y451" s="571" t="s">
        <v>34</v>
      </c>
      <c r="Z451" s="1004" t="s">
        <v>34</v>
      </c>
      <c r="AA451" s="1005" t="s">
        <v>34</v>
      </c>
      <c r="AB451" s="1005" t="s">
        <v>34</v>
      </c>
      <c r="AC451" s="1006" t="s">
        <v>34</v>
      </c>
      <c r="AD451" s="1004" t="s">
        <v>34</v>
      </c>
      <c r="AE451" s="1005" t="s">
        <v>34</v>
      </c>
      <c r="AF451" s="1005" t="s">
        <v>34</v>
      </c>
      <c r="AG451" s="1006" t="s">
        <v>34</v>
      </c>
    </row>
    <row r="452" spans="1:33" s="147" customFormat="1" ht="15.6" outlineLevel="1">
      <c r="A452" s="131"/>
      <c r="B452" s="170" t="s">
        <v>628</v>
      </c>
      <c r="C452" s="329">
        <v>3110</v>
      </c>
      <c r="D452" s="330" t="s">
        <v>92</v>
      </c>
      <c r="E452" s="331" t="s">
        <v>381</v>
      </c>
      <c r="F452" s="75" t="s">
        <v>43</v>
      </c>
      <c r="G452" s="653">
        <f>H452+I452</f>
        <v>0</v>
      </c>
      <c r="H452" s="836">
        <f>ROUND(H453*H454/1000,1)</f>
        <v>0</v>
      </c>
      <c r="I452" s="837">
        <f>ROUND(I453*I454/1000,1)</f>
        <v>0</v>
      </c>
      <c r="J452" s="653">
        <f>K452+L452</f>
        <v>0</v>
      </c>
      <c r="K452" s="836">
        <f>ROUND(K453*K454/1000,1)</f>
        <v>0</v>
      </c>
      <c r="L452" s="837">
        <f>ROUND(L453*L454/1000,1)</f>
        <v>0</v>
      </c>
      <c r="M452" s="653">
        <f>N452+O452</f>
        <v>0</v>
      </c>
      <c r="N452" s="836">
        <f>ROUND(N453*N454/1000,1)</f>
        <v>0</v>
      </c>
      <c r="O452" s="837">
        <f>ROUND(O453*O454/1000,1)</f>
        <v>0</v>
      </c>
      <c r="P452" s="653">
        <f>Q452+R452</f>
        <v>0</v>
      </c>
      <c r="Q452" s="836">
        <f>ROUND(Q453*Q454/1000,1)</f>
        <v>0</v>
      </c>
      <c r="R452" s="837">
        <f>ROUND(R453*R454/1000,1)</f>
        <v>0</v>
      </c>
      <c r="S452" s="653">
        <f>T452+U452</f>
        <v>0</v>
      </c>
      <c r="T452" s="836">
        <f>ROUND(T453*T454/1000,1)</f>
        <v>0</v>
      </c>
      <c r="U452" s="837">
        <f>ROUND(U453*U454/1000,1)</f>
        <v>0</v>
      </c>
      <c r="V452" s="587" t="s">
        <v>34</v>
      </c>
      <c r="W452" s="588" t="s">
        <v>34</v>
      </c>
      <c r="X452" s="588" t="s">
        <v>34</v>
      </c>
      <c r="Y452" s="589" t="s">
        <v>34</v>
      </c>
      <c r="Z452" s="988">
        <f t="shared" ref="Z452" si="992">G452-J452</f>
        <v>0</v>
      </c>
      <c r="AA452" s="855">
        <f t="shared" ref="AA452" si="993">G452-M452</f>
        <v>0</v>
      </c>
      <c r="AB452" s="855">
        <f t="shared" ref="AB452" si="994">G452-P452</f>
        <v>0</v>
      </c>
      <c r="AC452" s="1024">
        <f t="shared" ref="AC452" si="995">G452-S452</f>
        <v>0</v>
      </c>
      <c r="AD452" s="1025">
        <f t="shared" ref="AD452" si="996">IF(G452&gt;0,ROUND((J452/G452),3),0)</f>
        <v>0</v>
      </c>
      <c r="AE452" s="1026">
        <f t="shared" ref="AE452" si="997">IF(G452&gt;0,ROUND((M452/G452),3),0)</f>
        <v>0</v>
      </c>
      <c r="AF452" s="1026">
        <f t="shared" ref="AF452" si="998">IF(G452&gt;0,ROUND((P452/G452),3),0)</f>
        <v>0</v>
      </c>
      <c r="AG452" s="1027">
        <f t="shared" ref="AG452" si="999">IF(G452&gt;0,ROUND((S452/G452),3),0)</f>
        <v>0</v>
      </c>
    </row>
    <row r="453" spans="1:33" s="355" customFormat="1" ht="12" outlineLevel="1">
      <c r="A453" s="1213"/>
      <c r="B453" s="356"/>
      <c r="C453" s="357"/>
      <c r="D453" s="333" t="s">
        <v>92</v>
      </c>
      <c r="E453" s="139" t="s">
        <v>85</v>
      </c>
      <c r="F453" s="140" t="s">
        <v>35</v>
      </c>
      <c r="G453" s="838">
        <f>H453+I453</f>
        <v>0</v>
      </c>
      <c r="H453" s="839"/>
      <c r="I453" s="840"/>
      <c r="J453" s="838">
        <f>K453+L453</f>
        <v>0</v>
      </c>
      <c r="K453" s="839"/>
      <c r="L453" s="840"/>
      <c r="M453" s="838">
        <f>N453+O453</f>
        <v>0</v>
      </c>
      <c r="N453" s="839"/>
      <c r="O453" s="840"/>
      <c r="P453" s="838">
        <f>Q453+R453</f>
        <v>0</v>
      </c>
      <c r="Q453" s="839"/>
      <c r="R453" s="840"/>
      <c r="S453" s="838">
        <f>T453+U453</f>
        <v>0</v>
      </c>
      <c r="T453" s="839"/>
      <c r="U453" s="840"/>
      <c r="V453" s="569" t="s">
        <v>34</v>
      </c>
      <c r="W453" s="570" t="s">
        <v>34</v>
      </c>
      <c r="X453" s="570" t="s">
        <v>34</v>
      </c>
      <c r="Y453" s="571" t="s">
        <v>34</v>
      </c>
      <c r="Z453" s="1004" t="s">
        <v>34</v>
      </c>
      <c r="AA453" s="1005" t="s">
        <v>34</v>
      </c>
      <c r="AB453" s="1005" t="s">
        <v>34</v>
      </c>
      <c r="AC453" s="1006" t="s">
        <v>34</v>
      </c>
      <c r="AD453" s="1004" t="s">
        <v>34</v>
      </c>
      <c r="AE453" s="1005" t="s">
        <v>34</v>
      </c>
      <c r="AF453" s="1005" t="s">
        <v>34</v>
      </c>
      <c r="AG453" s="1006" t="s">
        <v>34</v>
      </c>
    </row>
    <row r="454" spans="1:33" s="355" customFormat="1" ht="12.6" outlineLevel="1" thickBot="1">
      <c r="A454" s="1213"/>
      <c r="B454" s="358"/>
      <c r="C454" s="359"/>
      <c r="D454" s="351" t="s">
        <v>92</v>
      </c>
      <c r="E454" s="142" t="s">
        <v>86</v>
      </c>
      <c r="F454" s="143" t="s">
        <v>62</v>
      </c>
      <c r="G454" s="841">
        <f>IF(I454+H454&gt;0,AVERAGE(H454:I454),0)</f>
        <v>0</v>
      </c>
      <c r="H454" s="842"/>
      <c r="I454" s="843"/>
      <c r="J454" s="841">
        <f>IF(L454+K454&gt;0,AVERAGE(K454:L454),0)</f>
        <v>0</v>
      </c>
      <c r="K454" s="842"/>
      <c r="L454" s="843"/>
      <c r="M454" s="841">
        <f>IF(O454+N454&gt;0,AVERAGE(N454:O454),0)</f>
        <v>0</v>
      </c>
      <c r="N454" s="842"/>
      <c r="O454" s="843"/>
      <c r="P454" s="841">
        <f>IF(R454+Q454&gt;0,AVERAGE(Q454:R454),0)</f>
        <v>0</v>
      </c>
      <c r="Q454" s="842"/>
      <c r="R454" s="843"/>
      <c r="S454" s="841">
        <f>IF(U454+T454&gt;0,AVERAGE(T454:U454),0)</f>
        <v>0</v>
      </c>
      <c r="T454" s="842"/>
      <c r="U454" s="843"/>
      <c r="V454" s="572" t="s">
        <v>34</v>
      </c>
      <c r="W454" s="573" t="s">
        <v>34</v>
      </c>
      <c r="X454" s="573" t="s">
        <v>34</v>
      </c>
      <c r="Y454" s="574" t="s">
        <v>34</v>
      </c>
      <c r="Z454" s="1007" t="s">
        <v>34</v>
      </c>
      <c r="AA454" s="1008" t="s">
        <v>34</v>
      </c>
      <c r="AB454" s="1008" t="s">
        <v>34</v>
      </c>
      <c r="AC454" s="1009" t="s">
        <v>34</v>
      </c>
      <c r="AD454" s="1007" t="s">
        <v>34</v>
      </c>
      <c r="AE454" s="1008" t="s">
        <v>34</v>
      </c>
      <c r="AF454" s="1008" t="s">
        <v>34</v>
      </c>
      <c r="AG454" s="1009" t="s">
        <v>34</v>
      </c>
    </row>
    <row r="455" spans="1:33" s="147" customFormat="1" ht="16.2" outlineLevel="1" thickTop="1">
      <c r="A455" s="131"/>
      <c r="B455" s="360" t="s">
        <v>384</v>
      </c>
      <c r="C455" s="361">
        <v>3110</v>
      </c>
      <c r="D455" s="362" t="s">
        <v>126</v>
      </c>
      <c r="E455" s="145" t="s">
        <v>383</v>
      </c>
      <c r="F455" s="146" t="s">
        <v>43</v>
      </c>
      <c r="G455" s="653">
        <f>H455+I455</f>
        <v>0</v>
      </c>
      <c r="H455" s="836">
        <f>ROUND(H456*H457/1000,1)</f>
        <v>0</v>
      </c>
      <c r="I455" s="837">
        <f>ROUND(I456*I457/1000,1)</f>
        <v>0</v>
      </c>
      <c r="J455" s="653">
        <f>K455+L455</f>
        <v>0</v>
      </c>
      <c r="K455" s="836">
        <f>ROUND(K456*K457/1000,1)</f>
        <v>0</v>
      </c>
      <c r="L455" s="837">
        <f>ROUND(L456*L457/1000,1)</f>
        <v>0</v>
      </c>
      <c r="M455" s="653">
        <f>N455+O455</f>
        <v>0</v>
      </c>
      <c r="N455" s="836">
        <f>ROUND(N456*N457/1000,1)</f>
        <v>0</v>
      </c>
      <c r="O455" s="837">
        <f>ROUND(O456*O457/1000,1)</f>
        <v>0</v>
      </c>
      <c r="P455" s="653">
        <f>Q455+R455</f>
        <v>0</v>
      </c>
      <c r="Q455" s="836">
        <f>ROUND(Q456*Q457/1000,1)</f>
        <v>0</v>
      </c>
      <c r="R455" s="837">
        <f>ROUND(R456*R457/1000,1)</f>
        <v>0</v>
      </c>
      <c r="S455" s="653">
        <f>T455+U455</f>
        <v>0</v>
      </c>
      <c r="T455" s="836">
        <f>ROUND(T456*T457/1000,1)</f>
        <v>0</v>
      </c>
      <c r="U455" s="837">
        <f>ROUND(U456*U457/1000,1)</f>
        <v>0</v>
      </c>
      <c r="V455" s="575" t="s">
        <v>34</v>
      </c>
      <c r="W455" s="576" t="s">
        <v>34</v>
      </c>
      <c r="X455" s="576" t="s">
        <v>34</v>
      </c>
      <c r="Y455" s="577" t="s">
        <v>34</v>
      </c>
      <c r="Z455" s="983">
        <f t="shared" ref="Z455" si="1000">G455-J455</f>
        <v>0</v>
      </c>
      <c r="AA455" s="836">
        <f t="shared" ref="AA455" si="1001">G455-M455</f>
        <v>0</v>
      </c>
      <c r="AB455" s="836">
        <f t="shared" ref="AB455" si="1002">G455-P455</f>
        <v>0</v>
      </c>
      <c r="AC455" s="984">
        <f t="shared" ref="AC455" si="1003">G455-S455</f>
        <v>0</v>
      </c>
      <c r="AD455" s="985">
        <f t="shared" ref="AD455" si="1004">IF(G455&gt;0,ROUND((J455/G455),3),0)</f>
        <v>0</v>
      </c>
      <c r="AE455" s="986">
        <f t="shared" ref="AE455" si="1005">IF(G455&gt;0,ROUND((M455/G455),3),0)</f>
        <v>0</v>
      </c>
      <c r="AF455" s="986">
        <f t="shared" ref="AF455" si="1006">IF(G455&gt;0,ROUND((P455/G455),3),0)</f>
        <v>0</v>
      </c>
      <c r="AG455" s="987">
        <f t="shared" ref="AG455" si="1007">IF(G455&gt;0,ROUND((S455/G455),3),0)</f>
        <v>0</v>
      </c>
    </row>
    <row r="456" spans="1:33" s="165" customFormat="1" ht="12" outlineLevel="1">
      <c r="A456" s="1213"/>
      <c r="B456" s="166"/>
      <c r="C456" s="332"/>
      <c r="D456" s="333" t="s">
        <v>126</v>
      </c>
      <c r="E456" s="139" t="s">
        <v>85</v>
      </c>
      <c r="F456" s="140" t="s">
        <v>35</v>
      </c>
      <c r="G456" s="838">
        <f>H456+I456</f>
        <v>0</v>
      </c>
      <c r="H456" s="839"/>
      <c r="I456" s="840"/>
      <c r="J456" s="838">
        <f>K456+L456</f>
        <v>0</v>
      </c>
      <c r="K456" s="839"/>
      <c r="L456" s="840"/>
      <c r="M456" s="838">
        <f>N456+O456</f>
        <v>0</v>
      </c>
      <c r="N456" s="839"/>
      <c r="O456" s="840"/>
      <c r="P456" s="838">
        <f>Q456+R456</f>
        <v>0</v>
      </c>
      <c r="Q456" s="839"/>
      <c r="R456" s="840"/>
      <c r="S456" s="838">
        <f>T456+U456</f>
        <v>0</v>
      </c>
      <c r="T456" s="839"/>
      <c r="U456" s="840"/>
      <c r="V456" s="569" t="s">
        <v>34</v>
      </c>
      <c r="W456" s="570" t="s">
        <v>34</v>
      </c>
      <c r="X456" s="570" t="s">
        <v>34</v>
      </c>
      <c r="Y456" s="571" t="s">
        <v>34</v>
      </c>
      <c r="Z456" s="1004" t="s">
        <v>34</v>
      </c>
      <c r="AA456" s="1005" t="s">
        <v>34</v>
      </c>
      <c r="AB456" s="1005" t="s">
        <v>34</v>
      </c>
      <c r="AC456" s="1006" t="s">
        <v>34</v>
      </c>
      <c r="AD456" s="1004" t="s">
        <v>34</v>
      </c>
      <c r="AE456" s="1005" t="s">
        <v>34</v>
      </c>
      <c r="AF456" s="1005" t="s">
        <v>34</v>
      </c>
      <c r="AG456" s="1006" t="s">
        <v>34</v>
      </c>
    </row>
    <row r="457" spans="1:33" s="165" customFormat="1" ht="12.6" outlineLevel="1" thickBot="1">
      <c r="A457" s="1213"/>
      <c r="B457" s="177"/>
      <c r="C457" s="350"/>
      <c r="D457" s="351" t="s">
        <v>126</v>
      </c>
      <c r="E457" s="142" t="s">
        <v>86</v>
      </c>
      <c r="F457" s="143" t="s">
        <v>62</v>
      </c>
      <c r="G457" s="841">
        <f>IF(I457+H457&gt;0,AVERAGE(H457:I457),0)</f>
        <v>0</v>
      </c>
      <c r="H457" s="842"/>
      <c r="I457" s="843"/>
      <c r="J457" s="841">
        <f>IF(L457+K457&gt;0,AVERAGE(K457:L457),0)</f>
        <v>0</v>
      </c>
      <c r="K457" s="842"/>
      <c r="L457" s="843"/>
      <c r="M457" s="841">
        <f>IF(O457+N457&gt;0,AVERAGE(N457:O457),0)</f>
        <v>0</v>
      </c>
      <c r="N457" s="842"/>
      <c r="O457" s="843"/>
      <c r="P457" s="841">
        <f>IF(R457+Q457&gt;0,AVERAGE(Q457:R457),0)</f>
        <v>0</v>
      </c>
      <c r="Q457" s="842"/>
      <c r="R457" s="843"/>
      <c r="S457" s="841">
        <f>IF(U457+T457&gt;0,AVERAGE(T457:U457),0)</f>
        <v>0</v>
      </c>
      <c r="T457" s="842"/>
      <c r="U457" s="843"/>
      <c r="V457" s="572" t="s">
        <v>34</v>
      </c>
      <c r="W457" s="573" t="s">
        <v>34</v>
      </c>
      <c r="X457" s="573" t="s">
        <v>34</v>
      </c>
      <c r="Y457" s="574" t="s">
        <v>34</v>
      </c>
      <c r="Z457" s="1007" t="s">
        <v>34</v>
      </c>
      <c r="AA457" s="1008" t="s">
        <v>34</v>
      </c>
      <c r="AB457" s="1008" t="s">
        <v>34</v>
      </c>
      <c r="AC457" s="1009" t="s">
        <v>34</v>
      </c>
      <c r="AD457" s="1007" t="s">
        <v>34</v>
      </c>
      <c r="AE457" s="1008" t="s">
        <v>34</v>
      </c>
      <c r="AF457" s="1008" t="s">
        <v>34</v>
      </c>
      <c r="AG457" s="1009" t="s">
        <v>34</v>
      </c>
    </row>
    <row r="458" spans="1:33" s="147" customFormat="1" ht="16.2" outlineLevel="1" thickTop="1">
      <c r="A458" s="131"/>
      <c r="B458" s="360" t="s">
        <v>629</v>
      </c>
      <c r="C458" s="361">
        <v>3110</v>
      </c>
      <c r="D458" s="362" t="s">
        <v>221</v>
      </c>
      <c r="E458" s="363" t="s">
        <v>385</v>
      </c>
      <c r="F458" s="146" t="s">
        <v>43</v>
      </c>
      <c r="G458" s="653">
        <f>H458+I458</f>
        <v>0</v>
      </c>
      <c r="H458" s="836">
        <f>ROUND(H459*H460/1000,1)</f>
        <v>0</v>
      </c>
      <c r="I458" s="837">
        <f>ROUND(I459*I460/1000,1)</f>
        <v>0</v>
      </c>
      <c r="J458" s="653">
        <f>K458+L458</f>
        <v>0</v>
      </c>
      <c r="K458" s="836">
        <f>ROUND(K459*K460/1000,1)</f>
        <v>0</v>
      </c>
      <c r="L458" s="837">
        <f>ROUND(L459*L460/1000,1)</f>
        <v>0</v>
      </c>
      <c r="M458" s="653">
        <f>N458+O458</f>
        <v>0</v>
      </c>
      <c r="N458" s="836">
        <f>ROUND(N459*N460/1000,1)</f>
        <v>0</v>
      </c>
      <c r="O458" s="837">
        <f>ROUND(O459*O460/1000,1)</f>
        <v>0</v>
      </c>
      <c r="P458" s="653">
        <f>Q458+R458</f>
        <v>0</v>
      </c>
      <c r="Q458" s="836">
        <f>ROUND(Q459*Q460/1000,1)</f>
        <v>0</v>
      </c>
      <c r="R458" s="837">
        <f>ROUND(R459*R460/1000,1)</f>
        <v>0</v>
      </c>
      <c r="S458" s="653">
        <f>T458+U458</f>
        <v>0</v>
      </c>
      <c r="T458" s="836">
        <f>ROUND(T459*T460/1000,1)</f>
        <v>0</v>
      </c>
      <c r="U458" s="837">
        <f>ROUND(U459*U460/1000,1)</f>
        <v>0</v>
      </c>
      <c r="V458" s="575" t="s">
        <v>34</v>
      </c>
      <c r="W458" s="576" t="s">
        <v>34</v>
      </c>
      <c r="X458" s="576" t="s">
        <v>34</v>
      </c>
      <c r="Y458" s="577" t="s">
        <v>34</v>
      </c>
      <c r="Z458" s="983">
        <f t="shared" ref="Z458" si="1008">G458-J458</f>
        <v>0</v>
      </c>
      <c r="AA458" s="836">
        <f t="shared" ref="AA458" si="1009">G458-M458</f>
        <v>0</v>
      </c>
      <c r="AB458" s="836">
        <f t="shared" ref="AB458" si="1010">G458-P458</f>
        <v>0</v>
      </c>
      <c r="AC458" s="984">
        <f t="shared" ref="AC458" si="1011">G458-S458</f>
        <v>0</v>
      </c>
      <c r="AD458" s="985">
        <f t="shared" ref="AD458" si="1012">IF(G458&gt;0,ROUND((J458/G458),3),0)</f>
        <v>0</v>
      </c>
      <c r="AE458" s="986">
        <f t="shared" ref="AE458" si="1013">IF(G458&gt;0,ROUND((M458/G458),3),0)</f>
        <v>0</v>
      </c>
      <c r="AF458" s="986">
        <f t="shared" ref="AF458" si="1014">IF(G458&gt;0,ROUND((P458/G458),3),0)</f>
        <v>0</v>
      </c>
      <c r="AG458" s="987">
        <f t="shared" ref="AG458" si="1015">IF(G458&gt;0,ROUND((S458/G458),3),0)</f>
        <v>0</v>
      </c>
    </row>
    <row r="459" spans="1:33" s="165" customFormat="1" ht="12" outlineLevel="1">
      <c r="A459" s="1213"/>
      <c r="B459" s="166"/>
      <c r="C459" s="332"/>
      <c r="D459" s="333" t="s">
        <v>221</v>
      </c>
      <c r="E459" s="139" t="s">
        <v>85</v>
      </c>
      <c r="F459" s="140" t="s">
        <v>35</v>
      </c>
      <c r="G459" s="838">
        <f>H459+I459</f>
        <v>0</v>
      </c>
      <c r="H459" s="839"/>
      <c r="I459" s="840"/>
      <c r="J459" s="838">
        <f>K459+L459</f>
        <v>0</v>
      </c>
      <c r="K459" s="839"/>
      <c r="L459" s="840"/>
      <c r="M459" s="838">
        <f>N459+O459</f>
        <v>0</v>
      </c>
      <c r="N459" s="839"/>
      <c r="O459" s="840"/>
      <c r="P459" s="838">
        <f>Q459+R459</f>
        <v>0</v>
      </c>
      <c r="Q459" s="839"/>
      <c r="R459" s="840"/>
      <c r="S459" s="838">
        <f>T459+U459</f>
        <v>0</v>
      </c>
      <c r="T459" s="839"/>
      <c r="U459" s="840"/>
      <c r="V459" s="569" t="s">
        <v>34</v>
      </c>
      <c r="W459" s="570" t="s">
        <v>34</v>
      </c>
      <c r="X459" s="570" t="s">
        <v>34</v>
      </c>
      <c r="Y459" s="571" t="s">
        <v>34</v>
      </c>
      <c r="Z459" s="1004" t="s">
        <v>34</v>
      </c>
      <c r="AA459" s="1005" t="s">
        <v>34</v>
      </c>
      <c r="AB459" s="1005" t="s">
        <v>34</v>
      </c>
      <c r="AC459" s="1006" t="s">
        <v>34</v>
      </c>
      <c r="AD459" s="1004" t="s">
        <v>34</v>
      </c>
      <c r="AE459" s="1005" t="s">
        <v>34</v>
      </c>
      <c r="AF459" s="1005" t="s">
        <v>34</v>
      </c>
      <c r="AG459" s="1006" t="s">
        <v>34</v>
      </c>
    </row>
    <row r="460" spans="1:33" s="165" customFormat="1" ht="12.6" outlineLevel="1" thickBot="1">
      <c r="A460" s="1213"/>
      <c r="B460" s="177"/>
      <c r="C460" s="350"/>
      <c r="D460" s="351" t="s">
        <v>221</v>
      </c>
      <c r="E460" s="142" t="s">
        <v>86</v>
      </c>
      <c r="F460" s="143" t="s">
        <v>62</v>
      </c>
      <c r="G460" s="841">
        <f>IF(I460+H460&gt;0,AVERAGE(H460:I460),0)</f>
        <v>0</v>
      </c>
      <c r="H460" s="842"/>
      <c r="I460" s="843"/>
      <c r="J460" s="841">
        <f>IF(L460+K460&gt;0,AVERAGE(K460:L460),0)</f>
        <v>0</v>
      </c>
      <c r="K460" s="842"/>
      <c r="L460" s="843"/>
      <c r="M460" s="841">
        <f>IF(O460+N460&gt;0,AVERAGE(N460:O460),0)</f>
        <v>0</v>
      </c>
      <c r="N460" s="842"/>
      <c r="O460" s="843"/>
      <c r="P460" s="841">
        <f>IF(R460+Q460&gt;0,AVERAGE(Q460:R460),0)</f>
        <v>0</v>
      </c>
      <c r="Q460" s="842"/>
      <c r="R460" s="843"/>
      <c r="S460" s="841">
        <f>IF(U460+T460&gt;0,AVERAGE(T460:U460),0)</f>
        <v>0</v>
      </c>
      <c r="T460" s="842"/>
      <c r="U460" s="843"/>
      <c r="V460" s="572" t="s">
        <v>34</v>
      </c>
      <c r="W460" s="573" t="s">
        <v>34</v>
      </c>
      <c r="X460" s="573" t="s">
        <v>34</v>
      </c>
      <c r="Y460" s="574" t="s">
        <v>34</v>
      </c>
      <c r="Z460" s="1007" t="s">
        <v>34</v>
      </c>
      <c r="AA460" s="1008" t="s">
        <v>34</v>
      </c>
      <c r="AB460" s="1008" t="s">
        <v>34</v>
      </c>
      <c r="AC460" s="1009" t="s">
        <v>34</v>
      </c>
      <c r="AD460" s="1007" t="s">
        <v>34</v>
      </c>
      <c r="AE460" s="1008" t="s">
        <v>34</v>
      </c>
      <c r="AF460" s="1008" t="s">
        <v>34</v>
      </c>
      <c r="AG460" s="1009" t="s">
        <v>34</v>
      </c>
    </row>
    <row r="461" spans="1:33" s="135" customFormat="1" ht="27.6" outlineLevel="1" thickTop="1" thickBot="1">
      <c r="A461" s="131"/>
      <c r="B461" s="159" t="s">
        <v>386</v>
      </c>
      <c r="C461" s="203">
        <v>3110</v>
      </c>
      <c r="D461" s="204" t="s">
        <v>387</v>
      </c>
      <c r="E461" s="179" t="s">
        <v>388</v>
      </c>
      <c r="F461" s="149" t="s">
        <v>43</v>
      </c>
      <c r="G461" s="849">
        <f t="shared" ref="G461:U461" si="1016">G462+G465+G468+G471+G474</f>
        <v>170</v>
      </c>
      <c r="H461" s="850">
        <f t="shared" si="1016"/>
        <v>0</v>
      </c>
      <c r="I461" s="851">
        <f t="shared" si="1016"/>
        <v>170</v>
      </c>
      <c r="J461" s="849">
        <f t="shared" si="1016"/>
        <v>0</v>
      </c>
      <c r="K461" s="850">
        <f t="shared" si="1016"/>
        <v>0</v>
      </c>
      <c r="L461" s="851">
        <f t="shared" si="1016"/>
        <v>0</v>
      </c>
      <c r="M461" s="849">
        <f t="shared" si="1016"/>
        <v>0</v>
      </c>
      <c r="N461" s="850">
        <f t="shared" si="1016"/>
        <v>0</v>
      </c>
      <c r="O461" s="851">
        <f t="shared" si="1016"/>
        <v>0</v>
      </c>
      <c r="P461" s="849">
        <f t="shared" si="1016"/>
        <v>0</v>
      </c>
      <c r="Q461" s="850">
        <f t="shared" si="1016"/>
        <v>0</v>
      </c>
      <c r="R461" s="851">
        <f t="shared" si="1016"/>
        <v>0</v>
      </c>
      <c r="S461" s="849">
        <f t="shared" si="1016"/>
        <v>0</v>
      </c>
      <c r="T461" s="850">
        <f t="shared" si="1016"/>
        <v>0</v>
      </c>
      <c r="U461" s="851">
        <f t="shared" si="1016"/>
        <v>0</v>
      </c>
      <c r="V461" s="581" t="s">
        <v>34</v>
      </c>
      <c r="W461" s="582" t="s">
        <v>34</v>
      </c>
      <c r="X461" s="582" t="s">
        <v>34</v>
      </c>
      <c r="Y461" s="583" t="s">
        <v>34</v>
      </c>
      <c r="Z461" s="1016">
        <f t="shared" ref="Z461:Z462" si="1017">G461-J461</f>
        <v>170</v>
      </c>
      <c r="AA461" s="868">
        <f t="shared" ref="AA461:AA462" si="1018">G461-M461</f>
        <v>170</v>
      </c>
      <c r="AB461" s="868">
        <f t="shared" ref="AB461:AB462" si="1019">G461-P461</f>
        <v>170</v>
      </c>
      <c r="AC461" s="1017">
        <f t="shared" ref="AC461:AC462" si="1020">G461-S461</f>
        <v>170</v>
      </c>
      <c r="AD461" s="1018">
        <f t="shared" ref="AD461:AD462" si="1021">IF(G461&gt;0,ROUND((J461/G461),3),0)</f>
        <v>0</v>
      </c>
      <c r="AE461" s="1019">
        <f t="shared" ref="AE461:AE462" si="1022">IF(G461&gt;0,ROUND((M461/G461),3),0)</f>
        <v>0</v>
      </c>
      <c r="AF461" s="1019">
        <f t="shared" ref="AF461:AF462" si="1023">IF(G461&gt;0,ROUND((P461/G461),3),0)</f>
        <v>0</v>
      </c>
      <c r="AG461" s="1020">
        <f t="shared" ref="AG461:AG462" si="1024">IF(G461&gt;0,ROUND((S461/G461),3),0)</f>
        <v>0</v>
      </c>
    </row>
    <row r="462" spans="1:33" s="147" customFormat="1" ht="14.4" outlineLevel="1" thickTop="1">
      <c r="A462" s="460"/>
      <c r="B462" s="161" t="s">
        <v>389</v>
      </c>
      <c r="C462" s="329">
        <v>3110</v>
      </c>
      <c r="D462" s="330" t="s">
        <v>313</v>
      </c>
      <c r="E462" s="164" t="s">
        <v>390</v>
      </c>
      <c r="F462" s="75" t="s">
        <v>43</v>
      </c>
      <c r="G462" s="653">
        <f>H462+I462</f>
        <v>0</v>
      </c>
      <c r="H462" s="836">
        <f>ROUND(H463*H464/1000,1)</f>
        <v>0</v>
      </c>
      <c r="I462" s="837">
        <f>ROUND(I463*I464/1000,1)</f>
        <v>0</v>
      </c>
      <c r="J462" s="653">
        <f>K462+L462</f>
        <v>0</v>
      </c>
      <c r="K462" s="836">
        <f>ROUND(K463*K464/1000,1)</f>
        <v>0</v>
      </c>
      <c r="L462" s="837">
        <f>ROUND(L463*L464/1000,1)</f>
        <v>0</v>
      </c>
      <c r="M462" s="653">
        <f>N462+O462</f>
        <v>0</v>
      </c>
      <c r="N462" s="836">
        <f>ROUND(N463*N464/1000,1)</f>
        <v>0</v>
      </c>
      <c r="O462" s="837">
        <f>ROUND(O463*O464/1000,1)</f>
        <v>0</v>
      </c>
      <c r="P462" s="653">
        <f>Q462+R462</f>
        <v>0</v>
      </c>
      <c r="Q462" s="836">
        <f>ROUND(Q463*Q464/1000,1)</f>
        <v>0</v>
      </c>
      <c r="R462" s="837">
        <f>ROUND(R463*R464/1000,1)</f>
        <v>0</v>
      </c>
      <c r="S462" s="653">
        <f>T462+U462</f>
        <v>0</v>
      </c>
      <c r="T462" s="836">
        <f>ROUND(T463*T464/1000,1)</f>
        <v>0</v>
      </c>
      <c r="U462" s="837">
        <f>ROUND(U463*U464/1000,1)</f>
        <v>0</v>
      </c>
      <c r="V462" s="575" t="s">
        <v>34</v>
      </c>
      <c r="W462" s="576" t="s">
        <v>34</v>
      </c>
      <c r="X462" s="576" t="s">
        <v>34</v>
      </c>
      <c r="Y462" s="577" t="s">
        <v>34</v>
      </c>
      <c r="Z462" s="983">
        <f t="shared" si="1017"/>
        <v>0</v>
      </c>
      <c r="AA462" s="836">
        <f t="shared" si="1018"/>
        <v>0</v>
      </c>
      <c r="AB462" s="836">
        <f t="shared" si="1019"/>
        <v>0</v>
      </c>
      <c r="AC462" s="984">
        <f t="shared" si="1020"/>
        <v>0</v>
      </c>
      <c r="AD462" s="985">
        <f t="shared" si="1021"/>
        <v>0</v>
      </c>
      <c r="AE462" s="986">
        <f t="shared" si="1022"/>
        <v>0</v>
      </c>
      <c r="AF462" s="986">
        <f t="shared" si="1023"/>
        <v>0</v>
      </c>
      <c r="AG462" s="987">
        <f t="shared" si="1024"/>
        <v>0</v>
      </c>
    </row>
    <row r="463" spans="1:33" s="181" customFormat="1" ht="12" outlineLevel="1">
      <c r="A463" s="1213"/>
      <c r="B463" s="368"/>
      <c r="C463" s="366"/>
      <c r="D463" s="333" t="s">
        <v>313</v>
      </c>
      <c r="E463" s="157" t="s">
        <v>85</v>
      </c>
      <c r="F463" s="140" t="s">
        <v>35</v>
      </c>
      <c r="G463" s="838">
        <f>H463+I463</f>
        <v>0</v>
      </c>
      <c r="H463" s="839"/>
      <c r="I463" s="840"/>
      <c r="J463" s="838">
        <f>K463+L463</f>
        <v>0</v>
      </c>
      <c r="K463" s="839"/>
      <c r="L463" s="840"/>
      <c r="M463" s="838">
        <f>N463+O463</f>
        <v>0</v>
      </c>
      <c r="N463" s="839"/>
      <c r="O463" s="840"/>
      <c r="P463" s="838">
        <f>Q463+R463</f>
        <v>0</v>
      </c>
      <c r="Q463" s="839"/>
      <c r="R463" s="840"/>
      <c r="S463" s="838">
        <f>T463+U463</f>
        <v>0</v>
      </c>
      <c r="T463" s="839"/>
      <c r="U463" s="840"/>
      <c r="V463" s="569" t="s">
        <v>34</v>
      </c>
      <c r="W463" s="570" t="s">
        <v>34</v>
      </c>
      <c r="X463" s="570" t="s">
        <v>34</v>
      </c>
      <c r="Y463" s="571" t="s">
        <v>34</v>
      </c>
      <c r="Z463" s="1004" t="s">
        <v>34</v>
      </c>
      <c r="AA463" s="1005" t="s">
        <v>34</v>
      </c>
      <c r="AB463" s="1005" t="s">
        <v>34</v>
      </c>
      <c r="AC463" s="1006" t="s">
        <v>34</v>
      </c>
      <c r="AD463" s="1004" t="s">
        <v>34</v>
      </c>
      <c r="AE463" s="1005" t="s">
        <v>34</v>
      </c>
      <c r="AF463" s="1005" t="s">
        <v>34</v>
      </c>
      <c r="AG463" s="1006" t="s">
        <v>34</v>
      </c>
    </row>
    <row r="464" spans="1:33" s="181" customFormat="1" ht="12" outlineLevel="1">
      <c r="A464" s="1213"/>
      <c r="B464" s="368"/>
      <c r="C464" s="366"/>
      <c r="D464" s="333" t="s">
        <v>313</v>
      </c>
      <c r="E464" s="157" t="s">
        <v>86</v>
      </c>
      <c r="F464" s="169" t="s">
        <v>62</v>
      </c>
      <c r="G464" s="852">
        <f>IF(I464+H464&gt;0,AVERAGE(H464:I464),0)</f>
        <v>0</v>
      </c>
      <c r="H464" s="853"/>
      <c r="I464" s="854"/>
      <c r="J464" s="852">
        <f>IF(L464+K464&gt;0,AVERAGE(K464:L464),0)</f>
        <v>0</v>
      </c>
      <c r="K464" s="853"/>
      <c r="L464" s="854"/>
      <c r="M464" s="852">
        <f>IF(O464+N464&gt;0,AVERAGE(N464:O464),0)</f>
        <v>0</v>
      </c>
      <c r="N464" s="853"/>
      <c r="O464" s="854"/>
      <c r="P464" s="852">
        <f>IF(R464+Q464&gt;0,AVERAGE(Q464:R464),0)</f>
        <v>0</v>
      </c>
      <c r="Q464" s="853"/>
      <c r="R464" s="854"/>
      <c r="S464" s="852">
        <f>IF(U464+T464&gt;0,AVERAGE(T464:U464),0)</f>
        <v>0</v>
      </c>
      <c r="T464" s="853"/>
      <c r="U464" s="854"/>
      <c r="V464" s="569" t="s">
        <v>34</v>
      </c>
      <c r="W464" s="570" t="s">
        <v>34</v>
      </c>
      <c r="X464" s="570" t="s">
        <v>34</v>
      </c>
      <c r="Y464" s="571" t="s">
        <v>34</v>
      </c>
      <c r="Z464" s="1004" t="s">
        <v>34</v>
      </c>
      <c r="AA464" s="1005" t="s">
        <v>34</v>
      </c>
      <c r="AB464" s="1005" t="s">
        <v>34</v>
      </c>
      <c r="AC464" s="1006" t="s">
        <v>34</v>
      </c>
      <c r="AD464" s="1004" t="s">
        <v>34</v>
      </c>
      <c r="AE464" s="1005" t="s">
        <v>34</v>
      </c>
      <c r="AF464" s="1005" t="s">
        <v>34</v>
      </c>
      <c r="AG464" s="1006" t="s">
        <v>34</v>
      </c>
    </row>
    <row r="465" spans="1:33" s="147" customFormat="1" outlineLevel="1">
      <c r="A465" s="460"/>
      <c r="B465" s="161" t="s">
        <v>391</v>
      </c>
      <c r="C465" s="329">
        <v>3110</v>
      </c>
      <c r="D465" s="330" t="s">
        <v>313</v>
      </c>
      <c r="E465" s="164" t="s">
        <v>392</v>
      </c>
      <c r="F465" s="75" t="s">
        <v>43</v>
      </c>
      <c r="G465" s="650">
        <f>H465+I465</f>
        <v>0</v>
      </c>
      <c r="H465" s="855">
        <f>ROUND(H466*H467/1000,1)</f>
        <v>0</v>
      </c>
      <c r="I465" s="856">
        <f>ROUND(I466*I467/1000,1)</f>
        <v>0</v>
      </c>
      <c r="J465" s="650">
        <f>K465+L465</f>
        <v>0</v>
      </c>
      <c r="K465" s="855">
        <f>ROUND(K466*K467/1000,1)</f>
        <v>0</v>
      </c>
      <c r="L465" s="856">
        <f>ROUND(L466*L467/1000,1)</f>
        <v>0</v>
      </c>
      <c r="M465" s="650">
        <f>N465+O465</f>
        <v>0</v>
      </c>
      <c r="N465" s="855">
        <f>ROUND(N466*N467/1000,1)</f>
        <v>0</v>
      </c>
      <c r="O465" s="856">
        <f>ROUND(O466*O467/1000,1)</f>
        <v>0</v>
      </c>
      <c r="P465" s="650">
        <f>Q465+R465</f>
        <v>0</v>
      </c>
      <c r="Q465" s="855">
        <f>ROUND(Q466*Q467/1000,1)</f>
        <v>0</v>
      </c>
      <c r="R465" s="856">
        <f>ROUND(R466*R467/1000,1)</f>
        <v>0</v>
      </c>
      <c r="S465" s="650">
        <f>T465+U465</f>
        <v>0</v>
      </c>
      <c r="T465" s="855">
        <f>ROUND(T466*T467/1000,1)</f>
        <v>0</v>
      </c>
      <c r="U465" s="856">
        <f>ROUND(U466*U467/1000,1)</f>
        <v>0</v>
      </c>
      <c r="V465" s="587" t="s">
        <v>34</v>
      </c>
      <c r="W465" s="588" t="s">
        <v>34</v>
      </c>
      <c r="X465" s="588" t="s">
        <v>34</v>
      </c>
      <c r="Y465" s="589" t="s">
        <v>34</v>
      </c>
      <c r="Z465" s="988">
        <f t="shared" ref="Z465" si="1025">G465-J465</f>
        <v>0</v>
      </c>
      <c r="AA465" s="855">
        <f t="shared" ref="AA465" si="1026">G465-M465</f>
        <v>0</v>
      </c>
      <c r="AB465" s="855">
        <f t="shared" ref="AB465" si="1027">G465-P465</f>
        <v>0</v>
      </c>
      <c r="AC465" s="1024">
        <f t="shared" ref="AC465" si="1028">G465-S465</f>
        <v>0</v>
      </c>
      <c r="AD465" s="1025">
        <f t="shared" ref="AD465" si="1029">IF(G465&gt;0,ROUND((J465/G465),3),0)</f>
        <v>0</v>
      </c>
      <c r="AE465" s="1026">
        <f t="shared" ref="AE465" si="1030">IF(G465&gt;0,ROUND((M465/G465),3),0)</f>
        <v>0</v>
      </c>
      <c r="AF465" s="1026">
        <f t="shared" ref="AF465" si="1031">IF(G465&gt;0,ROUND((P465/G465),3),0)</f>
        <v>0</v>
      </c>
      <c r="AG465" s="1027">
        <f t="shared" ref="AG465" si="1032">IF(G465&gt;0,ROUND((S465/G465),3),0)</f>
        <v>0</v>
      </c>
    </row>
    <row r="466" spans="1:33" s="181" customFormat="1" ht="12" outlineLevel="1">
      <c r="A466" s="1213"/>
      <c r="B466" s="368"/>
      <c r="C466" s="366"/>
      <c r="D466" s="333" t="s">
        <v>313</v>
      </c>
      <c r="E466" s="157" t="s">
        <v>85</v>
      </c>
      <c r="F466" s="140" t="s">
        <v>35</v>
      </c>
      <c r="G466" s="838">
        <f>H466+I466</f>
        <v>0</v>
      </c>
      <c r="H466" s="839"/>
      <c r="I466" s="840"/>
      <c r="J466" s="838">
        <f>K466+L466</f>
        <v>0</v>
      </c>
      <c r="K466" s="839"/>
      <c r="L466" s="840"/>
      <c r="M466" s="838">
        <f>N466+O466</f>
        <v>0</v>
      </c>
      <c r="N466" s="839"/>
      <c r="O466" s="840"/>
      <c r="P466" s="838">
        <f>Q466+R466</f>
        <v>0</v>
      </c>
      <c r="Q466" s="839"/>
      <c r="R466" s="840"/>
      <c r="S466" s="838">
        <f>T466+U466</f>
        <v>0</v>
      </c>
      <c r="T466" s="839"/>
      <c r="U466" s="840"/>
      <c r="V466" s="569" t="s">
        <v>34</v>
      </c>
      <c r="W466" s="570" t="s">
        <v>34</v>
      </c>
      <c r="X466" s="570" t="s">
        <v>34</v>
      </c>
      <c r="Y466" s="571" t="s">
        <v>34</v>
      </c>
      <c r="Z466" s="1004" t="s">
        <v>34</v>
      </c>
      <c r="AA466" s="1005" t="s">
        <v>34</v>
      </c>
      <c r="AB466" s="1005" t="s">
        <v>34</v>
      </c>
      <c r="AC466" s="1006" t="s">
        <v>34</v>
      </c>
      <c r="AD466" s="1004" t="s">
        <v>34</v>
      </c>
      <c r="AE466" s="1005" t="s">
        <v>34</v>
      </c>
      <c r="AF466" s="1005" t="s">
        <v>34</v>
      </c>
      <c r="AG466" s="1006" t="s">
        <v>34</v>
      </c>
    </row>
    <row r="467" spans="1:33" s="181" customFormat="1" ht="12" outlineLevel="1">
      <c r="A467" s="1213"/>
      <c r="B467" s="368"/>
      <c r="C467" s="366"/>
      <c r="D467" s="333" t="s">
        <v>313</v>
      </c>
      <c r="E467" s="157" t="s">
        <v>86</v>
      </c>
      <c r="F467" s="140" t="s">
        <v>62</v>
      </c>
      <c r="G467" s="857">
        <f>IF(I467+H467&gt;0,AVERAGE(H467:I467),0)</f>
        <v>0</v>
      </c>
      <c r="H467" s="858"/>
      <c r="I467" s="859"/>
      <c r="J467" s="857">
        <f>IF(L467+K467&gt;0,AVERAGE(K467:L467),0)</f>
        <v>0</v>
      </c>
      <c r="K467" s="858"/>
      <c r="L467" s="859"/>
      <c r="M467" s="857">
        <f>IF(O467+N467&gt;0,AVERAGE(N467:O467),0)</f>
        <v>0</v>
      </c>
      <c r="N467" s="858"/>
      <c r="O467" s="859"/>
      <c r="P467" s="857">
        <f>IF(R467+Q467&gt;0,AVERAGE(Q467:R467),0)</f>
        <v>0</v>
      </c>
      <c r="Q467" s="858"/>
      <c r="R467" s="859"/>
      <c r="S467" s="857">
        <f>IF(U467+T467&gt;0,AVERAGE(T467:U467),0)</f>
        <v>0</v>
      </c>
      <c r="T467" s="858"/>
      <c r="U467" s="859"/>
      <c r="V467" s="569" t="s">
        <v>34</v>
      </c>
      <c r="W467" s="570" t="s">
        <v>34</v>
      </c>
      <c r="X467" s="570" t="s">
        <v>34</v>
      </c>
      <c r="Y467" s="571" t="s">
        <v>34</v>
      </c>
      <c r="Z467" s="1004" t="s">
        <v>34</v>
      </c>
      <c r="AA467" s="1005" t="s">
        <v>34</v>
      </c>
      <c r="AB467" s="1005" t="s">
        <v>34</v>
      </c>
      <c r="AC467" s="1006" t="s">
        <v>34</v>
      </c>
      <c r="AD467" s="1004" t="s">
        <v>34</v>
      </c>
      <c r="AE467" s="1005" t="s">
        <v>34</v>
      </c>
      <c r="AF467" s="1005" t="s">
        <v>34</v>
      </c>
      <c r="AG467" s="1006" t="s">
        <v>34</v>
      </c>
    </row>
    <row r="468" spans="1:33" s="147" customFormat="1" outlineLevel="1">
      <c r="A468" s="460"/>
      <c r="B468" s="161" t="s">
        <v>630</v>
      </c>
      <c r="C468" s="329">
        <v>3110</v>
      </c>
      <c r="D468" s="330" t="s">
        <v>313</v>
      </c>
      <c r="E468" s="164" t="s">
        <v>393</v>
      </c>
      <c r="F468" s="146" t="s">
        <v>43</v>
      </c>
      <c r="G468" s="653">
        <f>H468+I468</f>
        <v>0</v>
      </c>
      <c r="H468" s="836">
        <f>ROUND(H469*H470/1000,1)</f>
        <v>0</v>
      </c>
      <c r="I468" s="837">
        <f>ROUND(I469*I470/1000,1)</f>
        <v>0</v>
      </c>
      <c r="J468" s="653">
        <f>K468+L468</f>
        <v>0</v>
      </c>
      <c r="K468" s="836">
        <f>ROUND(K469*K470/1000,1)</f>
        <v>0</v>
      </c>
      <c r="L468" s="837">
        <f>ROUND(L469*L470/1000,1)</f>
        <v>0</v>
      </c>
      <c r="M468" s="653">
        <f>N468+O468</f>
        <v>0</v>
      </c>
      <c r="N468" s="836">
        <f>ROUND(N469*N470/1000,1)</f>
        <v>0</v>
      </c>
      <c r="O468" s="837">
        <f>ROUND(O469*O470/1000,1)</f>
        <v>0</v>
      </c>
      <c r="P468" s="653">
        <f>Q468+R468</f>
        <v>0</v>
      </c>
      <c r="Q468" s="836">
        <f>ROUND(Q469*Q470/1000,1)</f>
        <v>0</v>
      </c>
      <c r="R468" s="837">
        <f>ROUND(R469*R470/1000,1)</f>
        <v>0</v>
      </c>
      <c r="S468" s="653">
        <f>T468+U468</f>
        <v>0</v>
      </c>
      <c r="T468" s="836">
        <f>ROUND(T469*T470/1000,1)</f>
        <v>0</v>
      </c>
      <c r="U468" s="837">
        <f>ROUND(U469*U470/1000,1)</f>
        <v>0</v>
      </c>
      <c r="V468" s="587" t="s">
        <v>34</v>
      </c>
      <c r="W468" s="588" t="s">
        <v>34</v>
      </c>
      <c r="X468" s="588" t="s">
        <v>34</v>
      </c>
      <c r="Y468" s="589" t="s">
        <v>34</v>
      </c>
      <c r="Z468" s="988">
        <f t="shared" ref="Z468" si="1033">G468-J468</f>
        <v>0</v>
      </c>
      <c r="AA468" s="855">
        <f t="shared" ref="AA468" si="1034">G468-M468</f>
        <v>0</v>
      </c>
      <c r="AB468" s="855">
        <f t="shared" ref="AB468" si="1035">G468-P468</f>
        <v>0</v>
      </c>
      <c r="AC468" s="1024">
        <f t="shared" ref="AC468" si="1036">G468-S468</f>
        <v>0</v>
      </c>
      <c r="AD468" s="1025">
        <f t="shared" ref="AD468" si="1037">IF(G468&gt;0,ROUND((J468/G468),3),0)</f>
        <v>0</v>
      </c>
      <c r="AE468" s="1026">
        <f t="shared" ref="AE468" si="1038">IF(G468&gt;0,ROUND((M468/G468),3),0)</f>
        <v>0</v>
      </c>
      <c r="AF468" s="1026">
        <f t="shared" ref="AF468" si="1039">IF(G468&gt;0,ROUND((P468/G468),3),0)</f>
        <v>0</v>
      </c>
      <c r="AG468" s="1027">
        <f t="shared" ref="AG468" si="1040">IF(G468&gt;0,ROUND((S468/G468),3),0)</f>
        <v>0</v>
      </c>
    </row>
    <row r="469" spans="1:33" s="181" customFormat="1" ht="12" outlineLevel="1">
      <c r="A469" s="1213"/>
      <c r="B469" s="368"/>
      <c r="C469" s="366"/>
      <c r="D469" s="333" t="s">
        <v>313</v>
      </c>
      <c r="E469" s="157" t="s">
        <v>85</v>
      </c>
      <c r="F469" s="140" t="s">
        <v>35</v>
      </c>
      <c r="G469" s="838">
        <f>H469+I469</f>
        <v>0</v>
      </c>
      <c r="H469" s="839"/>
      <c r="I469" s="840"/>
      <c r="J469" s="838">
        <f>K469+L469</f>
        <v>0</v>
      </c>
      <c r="K469" s="839"/>
      <c r="L469" s="840"/>
      <c r="M469" s="838">
        <f>N469+O469</f>
        <v>0</v>
      </c>
      <c r="N469" s="839"/>
      <c r="O469" s="840"/>
      <c r="P469" s="838">
        <f>Q469+R469</f>
        <v>0</v>
      </c>
      <c r="Q469" s="839"/>
      <c r="R469" s="840"/>
      <c r="S469" s="838">
        <f>T469+U469</f>
        <v>0</v>
      </c>
      <c r="T469" s="839"/>
      <c r="U469" s="840"/>
      <c r="V469" s="569" t="s">
        <v>34</v>
      </c>
      <c r="W469" s="570" t="s">
        <v>34</v>
      </c>
      <c r="X469" s="570" t="s">
        <v>34</v>
      </c>
      <c r="Y469" s="571" t="s">
        <v>34</v>
      </c>
      <c r="Z469" s="1004" t="s">
        <v>34</v>
      </c>
      <c r="AA469" s="1005" t="s">
        <v>34</v>
      </c>
      <c r="AB469" s="1005" t="s">
        <v>34</v>
      </c>
      <c r="AC469" s="1006" t="s">
        <v>34</v>
      </c>
      <c r="AD469" s="1004" t="s">
        <v>34</v>
      </c>
      <c r="AE469" s="1005" t="s">
        <v>34</v>
      </c>
      <c r="AF469" s="1005" t="s">
        <v>34</v>
      </c>
      <c r="AG469" s="1006" t="s">
        <v>34</v>
      </c>
    </row>
    <row r="470" spans="1:33" s="181" customFormat="1" ht="12" outlineLevel="1">
      <c r="A470" s="1213"/>
      <c r="B470" s="368"/>
      <c r="C470" s="366"/>
      <c r="D470" s="333" t="s">
        <v>313</v>
      </c>
      <c r="E470" s="157" t="s">
        <v>86</v>
      </c>
      <c r="F470" s="140" t="s">
        <v>62</v>
      </c>
      <c r="G470" s="857">
        <f>IF(I470+H470&gt;0,AVERAGE(H470:I470),0)</f>
        <v>0</v>
      </c>
      <c r="H470" s="858"/>
      <c r="I470" s="859"/>
      <c r="J470" s="857">
        <f>IF(L470+K470&gt;0,AVERAGE(K470:L470),0)</f>
        <v>0</v>
      </c>
      <c r="K470" s="858"/>
      <c r="L470" s="859"/>
      <c r="M470" s="857">
        <f>IF(O470+N470&gt;0,AVERAGE(N470:O470),0)</f>
        <v>0</v>
      </c>
      <c r="N470" s="858"/>
      <c r="O470" s="859"/>
      <c r="P470" s="857">
        <f>IF(R470+Q470&gt;0,AVERAGE(Q470:R470),0)</f>
        <v>0</v>
      </c>
      <c r="Q470" s="858"/>
      <c r="R470" s="859"/>
      <c r="S470" s="857">
        <f>IF(U470+T470&gt;0,AVERAGE(T470:U470),0)</f>
        <v>0</v>
      </c>
      <c r="T470" s="858"/>
      <c r="U470" s="859"/>
      <c r="V470" s="569" t="s">
        <v>34</v>
      </c>
      <c r="W470" s="570" t="s">
        <v>34</v>
      </c>
      <c r="X470" s="570" t="s">
        <v>34</v>
      </c>
      <c r="Y470" s="571" t="s">
        <v>34</v>
      </c>
      <c r="Z470" s="1004" t="s">
        <v>34</v>
      </c>
      <c r="AA470" s="1005" t="s">
        <v>34</v>
      </c>
      <c r="AB470" s="1005" t="s">
        <v>34</v>
      </c>
      <c r="AC470" s="1006" t="s">
        <v>34</v>
      </c>
      <c r="AD470" s="1004" t="s">
        <v>34</v>
      </c>
      <c r="AE470" s="1005" t="s">
        <v>34</v>
      </c>
      <c r="AF470" s="1005" t="s">
        <v>34</v>
      </c>
      <c r="AG470" s="1006" t="s">
        <v>34</v>
      </c>
    </row>
    <row r="471" spans="1:33" s="147" customFormat="1" outlineLevel="1">
      <c r="A471" s="460"/>
      <c r="B471" s="161" t="s">
        <v>631</v>
      </c>
      <c r="C471" s="361">
        <v>3110</v>
      </c>
      <c r="D471" s="362" t="s">
        <v>394</v>
      </c>
      <c r="E471" s="187" t="s">
        <v>395</v>
      </c>
      <c r="F471" s="146" t="s">
        <v>43</v>
      </c>
      <c r="G471" s="653">
        <f>H471+I471</f>
        <v>140</v>
      </c>
      <c r="H471" s="836">
        <f>ROUND(H472*H473/1000,1)</f>
        <v>0</v>
      </c>
      <c r="I471" s="837">
        <f>ROUND(I472*I473/1000,1)</f>
        <v>140</v>
      </c>
      <c r="J471" s="653">
        <f>K471+L471</f>
        <v>0</v>
      </c>
      <c r="K471" s="836">
        <f>ROUND(K472*K473/1000,1)</f>
        <v>0</v>
      </c>
      <c r="L471" s="837">
        <f>ROUND(L472*L473/1000,1)</f>
        <v>0</v>
      </c>
      <c r="M471" s="653">
        <f>N471+O471</f>
        <v>0</v>
      </c>
      <c r="N471" s="836">
        <f>ROUND(N472*N473/1000,1)</f>
        <v>0</v>
      </c>
      <c r="O471" s="837">
        <f>ROUND(O472*O473/1000,1)</f>
        <v>0</v>
      </c>
      <c r="P471" s="653">
        <f>Q471+R471</f>
        <v>0</v>
      </c>
      <c r="Q471" s="836">
        <f>ROUND(Q472*Q473/1000,1)</f>
        <v>0</v>
      </c>
      <c r="R471" s="837">
        <f>ROUND(R472*R473/1000,1)</f>
        <v>0</v>
      </c>
      <c r="S471" s="653">
        <f>T471+U471</f>
        <v>0</v>
      </c>
      <c r="T471" s="836">
        <f>ROUND(T472*T473/1000,1)</f>
        <v>0</v>
      </c>
      <c r="U471" s="837">
        <f>ROUND(U472*U473/1000,1)</f>
        <v>0</v>
      </c>
      <c r="V471" s="587" t="s">
        <v>34</v>
      </c>
      <c r="W471" s="588" t="s">
        <v>34</v>
      </c>
      <c r="X471" s="588" t="s">
        <v>34</v>
      </c>
      <c r="Y471" s="589" t="s">
        <v>34</v>
      </c>
      <c r="Z471" s="988">
        <f t="shared" ref="Z471" si="1041">G471-J471</f>
        <v>140</v>
      </c>
      <c r="AA471" s="855">
        <f t="shared" ref="AA471" si="1042">G471-M471</f>
        <v>140</v>
      </c>
      <c r="AB471" s="855">
        <f t="shared" ref="AB471" si="1043">G471-P471</f>
        <v>140</v>
      </c>
      <c r="AC471" s="1024">
        <f t="shared" ref="AC471" si="1044">G471-S471</f>
        <v>140</v>
      </c>
      <c r="AD471" s="1025">
        <f t="shared" ref="AD471" si="1045">IF(G471&gt;0,ROUND((J471/G471),3),0)</f>
        <v>0</v>
      </c>
      <c r="AE471" s="1026">
        <f t="shared" ref="AE471" si="1046">IF(G471&gt;0,ROUND((M471/G471),3),0)</f>
        <v>0</v>
      </c>
      <c r="AF471" s="1026">
        <f t="shared" ref="AF471" si="1047">IF(G471&gt;0,ROUND((P471/G471),3),0)</f>
        <v>0</v>
      </c>
      <c r="AG471" s="1027">
        <f t="shared" ref="AG471" si="1048">IF(G471&gt;0,ROUND((S471/G471),3),0)</f>
        <v>0</v>
      </c>
    </row>
    <row r="472" spans="1:33" s="181" customFormat="1" ht="12" outlineLevel="1">
      <c r="A472" s="1213"/>
      <c r="B472" s="368"/>
      <c r="C472" s="366"/>
      <c r="D472" s="333" t="s">
        <v>394</v>
      </c>
      <c r="E472" s="157" t="s">
        <v>85</v>
      </c>
      <c r="F472" s="140" t="s">
        <v>35</v>
      </c>
      <c r="G472" s="838">
        <f>H472+I472</f>
        <v>6</v>
      </c>
      <c r="H472" s="839"/>
      <c r="I472" s="840">
        <v>6</v>
      </c>
      <c r="J472" s="838">
        <f>K472+L472</f>
        <v>0</v>
      </c>
      <c r="K472" s="839"/>
      <c r="L472" s="840"/>
      <c r="M472" s="838">
        <f>N472+O472</f>
        <v>0</v>
      </c>
      <c r="N472" s="839"/>
      <c r="O472" s="840"/>
      <c r="P472" s="838">
        <f>Q472+R472</f>
        <v>0</v>
      </c>
      <c r="Q472" s="839"/>
      <c r="R472" s="840"/>
      <c r="S472" s="838">
        <f>T472+U472</f>
        <v>0</v>
      </c>
      <c r="T472" s="839"/>
      <c r="U472" s="840"/>
      <c r="V472" s="569" t="s">
        <v>34</v>
      </c>
      <c r="W472" s="570" t="s">
        <v>34</v>
      </c>
      <c r="X472" s="570" t="s">
        <v>34</v>
      </c>
      <c r="Y472" s="571" t="s">
        <v>34</v>
      </c>
      <c r="Z472" s="1004" t="s">
        <v>34</v>
      </c>
      <c r="AA472" s="1005" t="s">
        <v>34</v>
      </c>
      <c r="AB472" s="1005" t="s">
        <v>34</v>
      </c>
      <c r="AC472" s="1006" t="s">
        <v>34</v>
      </c>
      <c r="AD472" s="1004" t="s">
        <v>34</v>
      </c>
      <c r="AE472" s="1005" t="s">
        <v>34</v>
      </c>
      <c r="AF472" s="1005" t="s">
        <v>34</v>
      </c>
      <c r="AG472" s="1006" t="s">
        <v>34</v>
      </c>
    </row>
    <row r="473" spans="1:33" s="181" customFormat="1" ht="12" outlineLevel="1">
      <c r="A473" s="1213"/>
      <c r="B473" s="368"/>
      <c r="C473" s="366"/>
      <c r="D473" s="333" t="s">
        <v>394</v>
      </c>
      <c r="E473" s="157" t="s">
        <v>86</v>
      </c>
      <c r="F473" s="140" t="s">
        <v>62</v>
      </c>
      <c r="G473" s="857">
        <f>IF(I473+H473&gt;0,AVERAGE(H473:I473),0)</f>
        <v>23333</v>
      </c>
      <c r="H473" s="858"/>
      <c r="I473" s="859">
        <v>23333</v>
      </c>
      <c r="J473" s="857">
        <f>IF(L473+K473&gt;0,AVERAGE(K473:L473),0)</f>
        <v>0</v>
      </c>
      <c r="K473" s="858"/>
      <c r="L473" s="859"/>
      <c r="M473" s="857">
        <f>IF(O473+N473&gt;0,AVERAGE(N473:O473),0)</f>
        <v>0</v>
      </c>
      <c r="N473" s="858"/>
      <c r="O473" s="859"/>
      <c r="P473" s="857">
        <f>IF(R473+Q473&gt;0,AVERAGE(Q473:R473),0)</f>
        <v>0</v>
      </c>
      <c r="Q473" s="858"/>
      <c r="R473" s="859"/>
      <c r="S473" s="857">
        <f>IF(U473+T473&gt;0,AVERAGE(T473:U473),0)</f>
        <v>0</v>
      </c>
      <c r="T473" s="858"/>
      <c r="U473" s="859"/>
      <c r="V473" s="569" t="s">
        <v>34</v>
      </c>
      <c r="W473" s="570" t="s">
        <v>34</v>
      </c>
      <c r="X473" s="570" t="s">
        <v>34</v>
      </c>
      <c r="Y473" s="571" t="s">
        <v>34</v>
      </c>
      <c r="Z473" s="1004" t="s">
        <v>34</v>
      </c>
      <c r="AA473" s="1005" t="s">
        <v>34</v>
      </c>
      <c r="AB473" s="1005" t="s">
        <v>34</v>
      </c>
      <c r="AC473" s="1006" t="s">
        <v>34</v>
      </c>
      <c r="AD473" s="1004" t="s">
        <v>34</v>
      </c>
      <c r="AE473" s="1005" t="s">
        <v>34</v>
      </c>
      <c r="AF473" s="1005" t="s">
        <v>34</v>
      </c>
      <c r="AG473" s="1006" t="s">
        <v>34</v>
      </c>
    </row>
    <row r="474" spans="1:33" s="147" customFormat="1" outlineLevel="1">
      <c r="A474" s="460"/>
      <c r="B474" s="161" t="s">
        <v>632</v>
      </c>
      <c r="C474" s="329">
        <v>3110</v>
      </c>
      <c r="D474" s="330" t="s">
        <v>387</v>
      </c>
      <c r="E474" s="164" t="s">
        <v>396</v>
      </c>
      <c r="F474" s="75" t="s">
        <v>43</v>
      </c>
      <c r="G474" s="653">
        <f>H474+I474</f>
        <v>30</v>
      </c>
      <c r="H474" s="836">
        <f>ROUND(H475*H476/1000,1)</f>
        <v>0</v>
      </c>
      <c r="I474" s="837">
        <f>ROUND(I475*I476/1000,1)</f>
        <v>30</v>
      </c>
      <c r="J474" s="653">
        <f>K474+L474</f>
        <v>0</v>
      </c>
      <c r="K474" s="836">
        <f>ROUND(K475*K476/1000,1)</f>
        <v>0</v>
      </c>
      <c r="L474" s="837">
        <f>ROUND(L475*L476/1000,1)</f>
        <v>0</v>
      </c>
      <c r="M474" s="653">
        <f>N474+O474</f>
        <v>0</v>
      </c>
      <c r="N474" s="836">
        <f>ROUND(N475*N476/1000,1)</f>
        <v>0</v>
      </c>
      <c r="O474" s="837">
        <f>ROUND(O475*O476/1000,1)</f>
        <v>0</v>
      </c>
      <c r="P474" s="653">
        <f>Q474+R474</f>
        <v>0</v>
      </c>
      <c r="Q474" s="836">
        <f>ROUND(Q475*Q476/1000,1)</f>
        <v>0</v>
      </c>
      <c r="R474" s="837">
        <f>ROUND(R475*R476/1000,1)</f>
        <v>0</v>
      </c>
      <c r="S474" s="653">
        <f>T474+U474</f>
        <v>0</v>
      </c>
      <c r="T474" s="836">
        <f>ROUND(T475*T476/1000,1)</f>
        <v>0</v>
      </c>
      <c r="U474" s="837">
        <f>ROUND(U475*U476/1000,1)</f>
        <v>0</v>
      </c>
      <c r="V474" s="587" t="s">
        <v>34</v>
      </c>
      <c r="W474" s="588" t="s">
        <v>34</v>
      </c>
      <c r="X474" s="588" t="s">
        <v>34</v>
      </c>
      <c r="Y474" s="589" t="s">
        <v>34</v>
      </c>
      <c r="Z474" s="988">
        <f t="shared" ref="Z474" si="1049">G474-J474</f>
        <v>30</v>
      </c>
      <c r="AA474" s="855">
        <f t="shared" ref="AA474" si="1050">G474-M474</f>
        <v>30</v>
      </c>
      <c r="AB474" s="855">
        <f t="shared" ref="AB474" si="1051">G474-P474</f>
        <v>30</v>
      </c>
      <c r="AC474" s="1024">
        <f t="shared" ref="AC474" si="1052">G474-S474</f>
        <v>30</v>
      </c>
      <c r="AD474" s="1025">
        <f t="shared" ref="AD474" si="1053">IF(G474&gt;0,ROUND((J474/G474),3),0)</f>
        <v>0</v>
      </c>
      <c r="AE474" s="1026">
        <f t="shared" ref="AE474" si="1054">IF(G474&gt;0,ROUND((M474/G474),3),0)</f>
        <v>0</v>
      </c>
      <c r="AF474" s="1026">
        <f t="shared" ref="AF474" si="1055">IF(G474&gt;0,ROUND((P474/G474),3),0)</f>
        <v>0</v>
      </c>
      <c r="AG474" s="1027">
        <f t="shared" ref="AG474" si="1056">IF(G474&gt;0,ROUND((S474/G474),3),0)</f>
        <v>0</v>
      </c>
    </row>
    <row r="475" spans="1:33" s="181" customFormat="1" ht="12" outlineLevel="1">
      <c r="A475" s="1213"/>
      <c r="B475" s="368"/>
      <c r="C475" s="366"/>
      <c r="D475" s="333" t="s">
        <v>387</v>
      </c>
      <c r="E475" s="157" t="s">
        <v>85</v>
      </c>
      <c r="F475" s="140" t="s">
        <v>35</v>
      </c>
      <c r="G475" s="838">
        <f>H475+I475</f>
        <v>1</v>
      </c>
      <c r="H475" s="839"/>
      <c r="I475" s="840">
        <v>1</v>
      </c>
      <c r="J475" s="838">
        <f>K475+L475</f>
        <v>0</v>
      </c>
      <c r="K475" s="839"/>
      <c r="L475" s="840"/>
      <c r="M475" s="838">
        <f>N475+O475</f>
        <v>0</v>
      </c>
      <c r="N475" s="839"/>
      <c r="O475" s="840"/>
      <c r="P475" s="838">
        <f>Q475+R475</f>
        <v>0</v>
      </c>
      <c r="Q475" s="839"/>
      <c r="R475" s="840"/>
      <c r="S475" s="838">
        <f>T475+U475</f>
        <v>0</v>
      </c>
      <c r="T475" s="839"/>
      <c r="U475" s="840"/>
      <c r="V475" s="569" t="s">
        <v>34</v>
      </c>
      <c r="W475" s="570" t="s">
        <v>34</v>
      </c>
      <c r="X475" s="570" t="s">
        <v>34</v>
      </c>
      <c r="Y475" s="571" t="s">
        <v>34</v>
      </c>
      <c r="Z475" s="1004" t="s">
        <v>34</v>
      </c>
      <c r="AA475" s="1005" t="s">
        <v>34</v>
      </c>
      <c r="AB475" s="1005" t="s">
        <v>34</v>
      </c>
      <c r="AC475" s="1006" t="s">
        <v>34</v>
      </c>
      <c r="AD475" s="1004" t="s">
        <v>34</v>
      </c>
      <c r="AE475" s="1005" t="s">
        <v>34</v>
      </c>
      <c r="AF475" s="1005" t="s">
        <v>34</v>
      </c>
      <c r="AG475" s="1006" t="s">
        <v>34</v>
      </c>
    </row>
    <row r="476" spans="1:33" s="181" customFormat="1" ht="12.6" outlineLevel="1" thickBot="1">
      <c r="A476" s="1213"/>
      <c r="B476" s="718"/>
      <c r="C476" s="367"/>
      <c r="D476" s="351" t="s">
        <v>387</v>
      </c>
      <c r="E476" s="158" t="s">
        <v>86</v>
      </c>
      <c r="F476" s="143" t="s">
        <v>62</v>
      </c>
      <c r="G476" s="841">
        <f>IF(I476+H476&gt;0,AVERAGE(H476:I476),0)</f>
        <v>30000</v>
      </c>
      <c r="H476" s="842"/>
      <c r="I476" s="843">
        <v>30000</v>
      </c>
      <c r="J476" s="841">
        <f>IF(L476+K476&gt;0,AVERAGE(K476:L476),0)</f>
        <v>0</v>
      </c>
      <c r="K476" s="842"/>
      <c r="L476" s="843"/>
      <c r="M476" s="841">
        <f>IF(O476+N476&gt;0,AVERAGE(N476:O476),0)</f>
        <v>0</v>
      </c>
      <c r="N476" s="842"/>
      <c r="O476" s="843"/>
      <c r="P476" s="841">
        <f>IF(R476+Q476&gt;0,AVERAGE(Q476:R476),0)</f>
        <v>0</v>
      </c>
      <c r="Q476" s="842"/>
      <c r="R476" s="843"/>
      <c r="S476" s="841">
        <f>IF(U476+T476&gt;0,AVERAGE(T476:U476),0)</f>
        <v>0</v>
      </c>
      <c r="T476" s="842"/>
      <c r="U476" s="843"/>
      <c r="V476" s="572" t="s">
        <v>34</v>
      </c>
      <c r="W476" s="573" t="s">
        <v>34</v>
      </c>
      <c r="X476" s="573" t="s">
        <v>34</v>
      </c>
      <c r="Y476" s="574" t="s">
        <v>34</v>
      </c>
      <c r="Z476" s="1007" t="s">
        <v>34</v>
      </c>
      <c r="AA476" s="1008" t="s">
        <v>34</v>
      </c>
      <c r="AB476" s="1008" t="s">
        <v>34</v>
      </c>
      <c r="AC476" s="1009" t="s">
        <v>34</v>
      </c>
      <c r="AD476" s="1007" t="s">
        <v>34</v>
      </c>
      <c r="AE476" s="1008" t="s">
        <v>34</v>
      </c>
      <c r="AF476" s="1008" t="s">
        <v>34</v>
      </c>
      <c r="AG476" s="1009" t="s">
        <v>34</v>
      </c>
    </row>
    <row r="477" spans="1:33" s="135" customFormat="1" ht="27.6" outlineLevel="1" thickTop="1" thickBot="1">
      <c r="A477" s="131"/>
      <c r="B477" s="159" t="s">
        <v>633</v>
      </c>
      <c r="C477" s="149">
        <v>3110</v>
      </c>
      <c r="D477" s="150" t="s">
        <v>313</v>
      </c>
      <c r="E477" s="160" t="s">
        <v>397</v>
      </c>
      <c r="F477" s="149" t="s">
        <v>43</v>
      </c>
      <c r="G477" s="849">
        <f>G481+G478</f>
        <v>0</v>
      </c>
      <c r="H477" s="850">
        <f t="shared" ref="H477:I477" si="1057">H481+H478</f>
        <v>0</v>
      </c>
      <c r="I477" s="851">
        <f t="shared" si="1057"/>
        <v>0</v>
      </c>
      <c r="J477" s="849">
        <f>J481+J478</f>
        <v>0</v>
      </c>
      <c r="K477" s="850">
        <f t="shared" ref="K477:L477" si="1058">K481+K478</f>
        <v>0</v>
      </c>
      <c r="L477" s="851">
        <f t="shared" si="1058"/>
        <v>0</v>
      </c>
      <c r="M477" s="849">
        <f>M481+M478</f>
        <v>0</v>
      </c>
      <c r="N477" s="850">
        <f t="shared" ref="N477:O477" si="1059">N481+N478</f>
        <v>0</v>
      </c>
      <c r="O477" s="851">
        <f t="shared" si="1059"/>
        <v>0</v>
      </c>
      <c r="P477" s="849">
        <f>P481+P478</f>
        <v>0</v>
      </c>
      <c r="Q477" s="850">
        <f t="shared" ref="Q477:R477" si="1060">Q481+Q478</f>
        <v>0</v>
      </c>
      <c r="R477" s="851">
        <f t="shared" si="1060"/>
        <v>0</v>
      </c>
      <c r="S477" s="849">
        <f>S481+S478</f>
        <v>0</v>
      </c>
      <c r="T477" s="850">
        <f t="shared" ref="T477:U477" si="1061">T481+T478</f>
        <v>0</v>
      </c>
      <c r="U477" s="851">
        <f t="shared" si="1061"/>
        <v>0</v>
      </c>
      <c r="V477" s="581" t="s">
        <v>34</v>
      </c>
      <c r="W477" s="582" t="s">
        <v>34</v>
      </c>
      <c r="X477" s="582" t="s">
        <v>34</v>
      </c>
      <c r="Y477" s="583" t="s">
        <v>34</v>
      </c>
      <c r="Z477" s="1016">
        <f t="shared" ref="Z477:Z478" si="1062">G477-J477</f>
        <v>0</v>
      </c>
      <c r="AA477" s="868">
        <f t="shared" ref="AA477:AA478" si="1063">G477-M477</f>
        <v>0</v>
      </c>
      <c r="AB477" s="868">
        <f t="shared" ref="AB477:AB478" si="1064">G477-P477</f>
        <v>0</v>
      </c>
      <c r="AC477" s="1017">
        <f t="shared" ref="AC477:AC478" si="1065">G477-S477</f>
        <v>0</v>
      </c>
      <c r="AD477" s="1018">
        <f t="shared" ref="AD477:AD478" si="1066">IF(G477&gt;0,ROUND((J477/G477),3),0)</f>
        <v>0</v>
      </c>
      <c r="AE477" s="1019">
        <f t="shared" ref="AE477:AE478" si="1067">IF(G477&gt;0,ROUND((M477/G477),3),0)</f>
        <v>0</v>
      </c>
      <c r="AF477" s="1019">
        <f t="shared" ref="AF477:AF478" si="1068">IF(G477&gt;0,ROUND((P477/G477),3),0)</f>
        <v>0</v>
      </c>
      <c r="AG477" s="1020">
        <f t="shared" ref="AG477:AG478" si="1069">IF(G477&gt;0,ROUND((S477/G477),3),0)</f>
        <v>0</v>
      </c>
    </row>
    <row r="478" spans="1:33" s="147" customFormat="1" ht="14.4" outlineLevel="1" thickTop="1">
      <c r="A478" s="460"/>
      <c r="B478" s="161" t="s">
        <v>398</v>
      </c>
      <c r="C478" s="201">
        <v>3110</v>
      </c>
      <c r="D478" s="202" t="s">
        <v>387</v>
      </c>
      <c r="E478" s="164" t="s">
        <v>399</v>
      </c>
      <c r="F478" s="162" t="s">
        <v>43</v>
      </c>
      <c r="G478" s="650">
        <f>H478+I478</f>
        <v>0</v>
      </c>
      <c r="H478" s="855">
        <f>ROUND(H479*H480/1000,1)</f>
        <v>0</v>
      </c>
      <c r="I478" s="856">
        <f>ROUND(I479*I480/1000,1)</f>
        <v>0</v>
      </c>
      <c r="J478" s="650">
        <f>K478+L478</f>
        <v>0</v>
      </c>
      <c r="K478" s="855">
        <f>ROUND(K479*K480/1000,1)</f>
        <v>0</v>
      </c>
      <c r="L478" s="856">
        <f>ROUND(L479*L480/1000,1)</f>
        <v>0</v>
      </c>
      <c r="M478" s="650">
        <f>N478+O478</f>
        <v>0</v>
      </c>
      <c r="N478" s="855">
        <f>ROUND(N479*N480/1000,1)</f>
        <v>0</v>
      </c>
      <c r="O478" s="856">
        <f>ROUND(O479*O480/1000,1)</f>
        <v>0</v>
      </c>
      <c r="P478" s="650">
        <f>Q478+R478</f>
        <v>0</v>
      </c>
      <c r="Q478" s="855">
        <f>ROUND(Q479*Q480/1000,1)</f>
        <v>0</v>
      </c>
      <c r="R478" s="856">
        <f>ROUND(R479*R480/1000,1)</f>
        <v>0</v>
      </c>
      <c r="S478" s="650">
        <f>T478+U478</f>
        <v>0</v>
      </c>
      <c r="T478" s="855">
        <f>ROUND(T479*T480/1000,1)</f>
        <v>0</v>
      </c>
      <c r="U478" s="856">
        <f>ROUND(U479*U480/1000,1)</f>
        <v>0</v>
      </c>
      <c r="V478" s="575" t="s">
        <v>34</v>
      </c>
      <c r="W478" s="576" t="s">
        <v>34</v>
      </c>
      <c r="X478" s="576" t="s">
        <v>34</v>
      </c>
      <c r="Y478" s="577" t="s">
        <v>34</v>
      </c>
      <c r="Z478" s="983">
        <f t="shared" si="1062"/>
        <v>0</v>
      </c>
      <c r="AA478" s="836">
        <f t="shared" si="1063"/>
        <v>0</v>
      </c>
      <c r="AB478" s="836">
        <f t="shared" si="1064"/>
        <v>0</v>
      </c>
      <c r="AC478" s="984">
        <f t="shared" si="1065"/>
        <v>0</v>
      </c>
      <c r="AD478" s="985">
        <f t="shared" si="1066"/>
        <v>0</v>
      </c>
      <c r="AE478" s="986">
        <f t="shared" si="1067"/>
        <v>0</v>
      </c>
      <c r="AF478" s="986">
        <f t="shared" si="1068"/>
        <v>0</v>
      </c>
      <c r="AG478" s="987">
        <f t="shared" si="1069"/>
        <v>0</v>
      </c>
    </row>
    <row r="479" spans="1:33" s="181" customFormat="1" ht="12" outlineLevel="1">
      <c r="A479" s="1213"/>
      <c r="B479" s="368"/>
      <c r="C479" s="369"/>
      <c r="D479" s="224" t="s">
        <v>387</v>
      </c>
      <c r="E479" s="157" t="s">
        <v>85</v>
      </c>
      <c r="F479" s="124" t="s">
        <v>35</v>
      </c>
      <c r="G479" s="838">
        <f>H479+I479</f>
        <v>0</v>
      </c>
      <c r="H479" s="839"/>
      <c r="I479" s="840"/>
      <c r="J479" s="838">
        <f>K479+L479</f>
        <v>0</v>
      </c>
      <c r="K479" s="839"/>
      <c r="L479" s="840"/>
      <c r="M479" s="838">
        <f>N479+O479</f>
        <v>0</v>
      </c>
      <c r="N479" s="839"/>
      <c r="O479" s="840"/>
      <c r="P479" s="838">
        <f>Q479+R479</f>
        <v>0</v>
      </c>
      <c r="Q479" s="839"/>
      <c r="R479" s="840"/>
      <c r="S479" s="838">
        <f>T479+U479</f>
        <v>0</v>
      </c>
      <c r="T479" s="839"/>
      <c r="U479" s="840"/>
      <c r="V479" s="569" t="s">
        <v>34</v>
      </c>
      <c r="W479" s="570" t="s">
        <v>34</v>
      </c>
      <c r="X479" s="570" t="s">
        <v>34</v>
      </c>
      <c r="Y479" s="571" t="s">
        <v>34</v>
      </c>
      <c r="Z479" s="1004" t="s">
        <v>34</v>
      </c>
      <c r="AA479" s="1005" t="s">
        <v>34</v>
      </c>
      <c r="AB479" s="1005" t="s">
        <v>34</v>
      </c>
      <c r="AC479" s="1006" t="s">
        <v>34</v>
      </c>
      <c r="AD479" s="1004" t="s">
        <v>34</v>
      </c>
      <c r="AE479" s="1005" t="s">
        <v>34</v>
      </c>
      <c r="AF479" s="1005" t="s">
        <v>34</v>
      </c>
      <c r="AG479" s="1006" t="s">
        <v>34</v>
      </c>
    </row>
    <row r="480" spans="1:33" s="181" customFormat="1" ht="12" outlineLevel="1">
      <c r="A480" s="1213"/>
      <c r="B480" s="368"/>
      <c r="C480" s="369"/>
      <c r="D480" s="224" t="s">
        <v>387</v>
      </c>
      <c r="E480" s="157" t="s">
        <v>86</v>
      </c>
      <c r="F480" s="124" t="s">
        <v>62</v>
      </c>
      <c r="G480" s="857">
        <f>IF(I480+H480&gt;0,AVERAGE(H480:I480),0)</f>
        <v>0</v>
      </c>
      <c r="H480" s="858"/>
      <c r="I480" s="859"/>
      <c r="J480" s="857">
        <f>IF(L480+K480&gt;0,AVERAGE(K480:L480),0)</f>
        <v>0</v>
      </c>
      <c r="K480" s="858"/>
      <c r="L480" s="859"/>
      <c r="M480" s="857">
        <f>IF(O480+N480&gt;0,AVERAGE(N480:O480),0)</f>
        <v>0</v>
      </c>
      <c r="N480" s="858"/>
      <c r="O480" s="859"/>
      <c r="P480" s="857">
        <f>IF(R480+Q480&gt;0,AVERAGE(Q480:R480),0)</f>
        <v>0</v>
      </c>
      <c r="Q480" s="858"/>
      <c r="R480" s="859"/>
      <c r="S480" s="857">
        <f>IF(U480+T480&gt;0,AVERAGE(T480:U480),0)</f>
        <v>0</v>
      </c>
      <c r="T480" s="858"/>
      <c r="U480" s="859"/>
      <c r="V480" s="569" t="s">
        <v>34</v>
      </c>
      <c r="W480" s="570" t="s">
        <v>34</v>
      </c>
      <c r="X480" s="570" t="s">
        <v>34</v>
      </c>
      <c r="Y480" s="571" t="s">
        <v>34</v>
      </c>
      <c r="Z480" s="1004" t="s">
        <v>34</v>
      </c>
      <c r="AA480" s="1005" t="s">
        <v>34</v>
      </c>
      <c r="AB480" s="1005" t="s">
        <v>34</v>
      </c>
      <c r="AC480" s="1006" t="s">
        <v>34</v>
      </c>
      <c r="AD480" s="1004" t="s">
        <v>34</v>
      </c>
      <c r="AE480" s="1005" t="s">
        <v>34</v>
      </c>
      <c r="AF480" s="1005" t="s">
        <v>34</v>
      </c>
      <c r="AG480" s="1006" t="s">
        <v>34</v>
      </c>
    </row>
    <row r="481" spans="1:33" s="147" customFormat="1" outlineLevel="1">
      <c r="A481" s="460"/>
      <c r="B481" s="161" t="s">
        <v>400</v>
      </c>
      <c r="C481" s="162">
        <v>3110</v>
      </c>
      <c r="D481" s="202" t="s">
        <v>387</v>
      </c>
      <c r="E481" s="164" t="s">
        <v>401</v>
      </c>
      <c r="F481" s="162" t="s">
        <v>43</v>
      </c>
      <c r="G481" s="653">
        <f>H481+I481</f>
        <v>0</v>
      </c>
      <c r="H481" s="836">
        <f>ROUND(H482*H483/1000,1)</f>
        <v>0</v>
      </c>
      <c r="I481" s="837">
        <f>ROUND(I482*I483/1000,1)</f>
        <v>0</v>
      </c>
      <c r="J481" s="653">
        <f>K481+L481</f>
        <v>0</v>
      </c>
      <c r="K481" s="836">
        <f>ROUND(K482*K483/1000,1)</f>
        <v>0</v>
      </c>
      <c r="L481" s="837">
        <f>ROUND(L482*L483/1000,1)</f>
        <v>0</v>
      </c>
      <c r="M481" s="653">
        <f>N481+O481</f>
        <v>0</v>
      </c>
      <c r="N481" s="836">
        <f>ROUND(N482*N483/1000,1)</f>
        <v>0</v>
      </c>
      <c r="O481" s="837">
        <f>ROUND(O482*O483/1000,1)</f>
        <v>0</v>
      </c>
      <c r="P481" s="653">
        <f>Q481+R481</f>
        <v>0</v>
      </c>
      <c r="Q481" s="836">
        <f>ROUND(Q482*Q483/1000,1)</f>
        <v>0</v>
      </c>
      <c r="R481" s="837">
        <f>ROUND(R482*R483/1000,1)</f>
        <v>0</v>
      </c>
      <c r="S481" s="653">
        <f>T481+U481</f>
        <v>0</v>
      </c>
      <c r="T481" s="836">
        <f>ROUND(T482*T483/1000,1)</f>
        <v>0</v>
      </c>
      <c r="U481" s="837">
        <f>ROUND(U482*U483/1000,1)</f>
        <v>0</v>
      </c>
      <c r="V481" s="575" t="s">
        <v>34</v>
      </c>
      <c r="W481" s="576" t="s">
        <v>34</v>
      </c>
      <c r="X481" s="576" t="s">
        <v>34</v>
      </c>
      <c r="Y481" s="577" t="s">
        <v>34</v>
      </c>
      <c r="Z481" s="983">
        <f t="shared" ref="Z481" si="1070">G481-J481</f>
        <v>0</v>
      </c>
      <c r="AA481" s="836">
        <f t="shared" ref="AA481" si="1071">G481-M481</f>
        <v>0</v>
      </c>
      <c r="AB481" s="836">
        <f t="shared" ref="AB481" si="1072">G481-P481</f>
        <v>0</v>
      </c>
      <c r="AC481" s="984">
        <f t="shared" ref="AC481" si="1073">G481-S481</f>
        <v>0</v>
      </c>
      <c r="AD481" s="985">
        <f t="shared" ref="AD481" si="1074">IF(G481&gt;0,ROUND((J481/G481),3),0)</f>
        <v>0</v>
      </c>
      <c r="AE481" s="986">
        <f t="shared" ref="AE481" si="1075">IF(G481&gt;0,ROUND((M481/G481),3),0)</f>
        <v>0</v>
      </c>
      <c r="AF481" s="986">
        <f t="shared" ref="AF481" si="1076">IF(G481&gt;0,ROUND((P481/G481),3),0)</f>
        <v>0</v>
      </c>
      <c r="AG481" s="987">
        <f t="shared" ref="AG481" si="1077">IF(G481&gt;0,ROUND((S481/G481),3),0)</f>
        <v>0</v>
      </c>
    </row>
    <row r="482" spans="1:33" s="165" customFormat="1" ht="12" outlineLevel="1">
      <c r="A482" s="1213"/>
      <c r="B482" s="174"/>
      <c r="C482" s="167"/>
      <c r="D482" s="224" t="s">
        <v>387</v>
      </c>
      <c r="E482" s="157" t="s">
        <v>85</v>
      </c>
      <c r="F482" s="124" t="s">
        <v>35</v>
      </c>
      <c r="G482" s="838">
        <f>H482+I482</f>
        <v>0</v>
      </c>
      <c r="H482" s="839"/>
      <c r="I482" s="840"/>
      <c r="J482" s="838">
        <f>K482+L482</f>
        <v>0</v>
      </c>
      <c r="K482" s="839"/>
      <c r="L482" s="840"/>
      <c r="M482" s="838">
        <f>N482+O482</f>
        <v>0</v>
      </c>
      <c r="N482" s="839"/>
      <c r="O482" s="840"/>
      <c r="P482" s="838">
        <f>Q482+R482</f>
        <v>0</v>
      </c>
      <c r="Q482" s="839"/>
      <c r="R482" s="840"/>
      <c r="S482" s="838">
        <f>T482+U482</f>
        <v>0</v>
      </c>
      <c r="T482" s="839"/>
      <c r="U482" s="840"/>
      <c r="V482" s="569" t="s">
        <v>34</v>
      </c>
      <c r="W482" s="570" t="s">
        <v>34</v>
      </c>
      <c r="X482" s="570" t="s">
        <v>34</v>
      </c>
      <c r="Y482" s="571" t="s">
        <v>34</v>
      </c>
      <c r="Z482" s="1004" t="s">
        <v>34</v>
      </c>
      <c r="AA482" s="1005" t="s">
        <v>34</v>
      </c>
      <c r="AB482" s="1005" t="s">
        <v>34</v>
      </c>
      <c r="AC482" s="1006" t="s">
        <v>34</v>
      </c>
      <c r="AD482" s="1004" t="s">
        <v>34</v>
      </c>
      <c r="AE482" s="1005" t="s">
        <v>34</v>
      </c>
      <c r="AF482" s="1005" t="s">
        <v>34</v>
      </c>
      <c r="AG482" s="1006" t="s">
        <v>34</v>
      </c>
    </row>
    <row r="483" spans="1:33" s="165" customFormat="1" ht="12.6" outlineLevel="1" thickBot="1">
      <c r="A483" s="1213"/>
      <c r="B483" s="175"/>
      <c r="C483" s="176"/>
      <c r="D483" s="248" t="s">
        <v>387</v>
      </c>
      <c r="E483" s="158" t="s">
        <v>86</v>
      </c>
      <c r="F483" s="128" t="s">
        <v>62</v>
      </c>
      <c r="G483" s="841">
        <f>IF(I483+H483&gt;0,AVERAGE(H483:I483),0)</f>
        <v>0</v>
      </c>
      <c r="H483" s="842"/>
      <c r="I483" s="843"/>
      <c r="J483" s="841">
        <f>IF(L483+K483&gt;0,AVERAGE(K483:L483),0)</f>
        <v>0</v>
      </c>
      <c r="K483" s="842"/>
      <c r="L483" s="843"/>
      <c r="M483" s="841">
        <f>IF(O483+N483&gt;0,AVERAGE(N483:O483),0)</f>
        <v>0</v>
      </c>
      <c r="N483" s="842"/>
      <c r="O483" s="843"/>
      <c r="P483" s="841">
        <f>IF(R483+Q483&gt;0,AVERAGE(Q483:R483),0)</f>
        <v>0</v>
      </c>
      <c r="Q483" s="842"/>
      <c r="R483" s="843"/>
      <c r="S483" s="841">
        <f>IF(U483+T483&gt;0,AVERAGE(T483:U483),0)</f>
        <v>0</v>
      </c>
      <c r="T483" s="842"/>
      <c r="U483" s="843"/>
      <c r="V483" s="572" t="s">
        <v>34</v>
      </c>
      <c r="W483" s="573" t="s">
        <v>34</v>
      </c>
      <c r="X483" s="573" t="s">
        <v>34</v>
      </c>
      <c r="Y483" s="574" t="s">
        <v>34</v>
      </c>
      <c r="Z483" s="1007" t="s">
        <v>34</v>
      </c>
      <c r="AA483" s="1008" t="s">
        <v>34</v>
      </c>
      <c r="AB483" s="1008" t="s">
        <v>34</v>
      </c>
      <c r="AC483" s="1009" t="s">
        <v>34</v>
      </c>
      <c r="AD483" s="1007" t="s">
        <v>34</v>
      </c>
      <c r="AE483" s="1008" t="s">
        <v>34</v>
      </c>
      <c r="AF483" s="1008" t="s">
        <v>34</v>
      </c>
      <c r="AG483" s="1009" t="s">
        <v>34</v>
      </c>
    </row>
    <row r="484" spans="1:33" s="135" customFormat="1" ht="16.8" outlineLevel="1" thickTop="1" thickBot="1">
      <c r="A484" s="131"/>
      <c r="B484" s="230" t="s">
        <v>402</v>
      </c>
      <c r="C484" s="203">
        <v>3110</v>
      </c>
      <c r="D484" s="204" t="s">
        <v>313</v>
      </c>
      <c r="E484" s="179" t="s">
        <v>601</v>
      </c>
      <c r="F484" s="149" t="s">
        <v>43</v>
      </c>
      <c r="G484" s="849">
        <f>G485+G488</f>
        <v>0</v>
      </c>
      <c r="H484" s="850">
        <f t="shared" ref="H484:I484" si="1078">H485+H488</f>
        <v>0</v>
      </c>
      <c r="I484" s="851">
        <f t="shared" si="1078"/>
        <v>0</v>
      </c>
      <c r="J484" s="849">
        <f>J485+J488</f>
        <v>0</v>
      </c>
      <c r="K484" s="850">
        <f t="shared" ref="K484:L484" si="1079">K485+K488</f>
        <v>0</v>
      </c>
      <c r="L484" s="851">
        <f t="shared" si="1079"/>
        <v>0</v>
      </c>
      <c r="M484" s="849">
        <f>M485+M488</f>
        <v>0</v>
      </c>
      <c r="N484" s="850">
        <f t="shared" ref="N484:O484" si="1080">N485+N488</f>
        <v>0</v>
      </c>
      <c r="O484" s="851">
        <f t="shared" si="1080"/>
        <v>0</v>
      </c>
      <c r="P484" s="849">
        <f>P485+P488</f>
        <v>0</v>
      </c>
      <c r="Q484" s="850">
        <f t="shared" ref="Q484:R484" si="1081">Q485+Q488</f>
        <v>0</v>
      </c>
      <c r="R484" s="851">
        <f t="shared" si="1081"/>
        <v>0</v>
      </c>
      <c r="S484" s="849">
        <f>S485+S488</f>
        <v>0</v>
      </c>
      <c r="T484" s="850">
        <f t="shared" ref="T484:U484" si="1082">T485+T488</f>
        <v>0</v>
      </c>
      <c r="U484" s="851">
        <f t="shared" si="1082"/>
        <v>0</v>
      </c>
      <c r="V484" s="581" t="s">
        <v>34</v>
      </c>
      <c r="W484" s="582" t="s">
        <v>34</v>
      </c>
      <c r="X484" s="582" t="s">
        <v>34</v>
      </c>
      <c r="Y484" s="583" t="s">
        <v>34</v>
      </c>
      <c r="Z484" s="1016">
        <f t="shared" ref="Z484:Z485" si="1083">G484-J484</f>
        <v>0</v>
      </c>
      <c r="AA484" s="868">
        <f t="shared" ref="AA484:AA485" si="1084">G484-M484</f>
        <v>0</v>
      </c>
      <c r="AB484" s="868">
        <f t="shared" ref="AB484:AB485" si="1085">G484-P484</f>
        <v>0</v>
      </c>
      <c r="AC484" s="1017">
        <f t="shared" ref="AC484:AC485" si="1086">G484-S484</f>
        <v>0</v>
      </c>
      <c r="AD484" s="1018">
        <f t="shared" ref="AD484:AD485" si="1087">IF(G484&gt;0,ROUND((J484/G484),3),0)</f>
        <v>0</v>
      </c>
      <c r="AE484" s="1019">
        <f t="shared" ref="AE484:AE485" si="1088">IF(G484&gt;0,ROUND((M484/G484),3),0)</f>
        <v>0</v>
      </c>
      <c r="AF484" s="1019">
        <f t="shared" ref="AF484:AF485" si="1089">IF(G484&gt;0,ROUND((P484/G484),3),0)</f>
        <v>0</v>
      </c>
      <c r="AG484" s="1020">
        <f t="shared" ref="AG484:AG485" si="1090">IF(G484&gt;0,ROUND((S484/G484),3),0)</f>
        <v>0</v>
      </c>
    </row>
    <row r="485" spans="1:33" s="147" customFormat="1" ht="14.4" outlineLevel="1" thickTop="1">
      <c r="A485" s="460"/>
      <c r="B485" s="161" t="s">
        <v>403</v>
      </c>
      <c r="C485" s="329">
        <v>3110</v>
      </c>
      <c r="D485" s="330" t="s">
        <v>313</v>
      </c>
      <c r="E485" s="164" t="s">
        <v>390</v>
      </c>
      <c r="F485" s="75" t="s">
        <v>43</v>
      </c>
      <c r="G485" s="653">
        <f>H485+I485</f>
        <v>0</v>
      </c>
      <c r="H485" s="836">
        <f>ROUND(H486*H487/1000,1)</f>
        <v>0</v>
      </c>
      <c r="I485" s="837">
        <f>ROUND(I486*I487/1000,1)</f>
        <v>0</v>
      </c>
      <c r="J485" s="653">
        <f>K485+L485</f>
        <v>0</v>
      </c>
      <c r="K485" s="836">
        <f>ROUND(K486*K487/1000,1)</f>
        <v>0</v>
      </c>
      <c r="L485" s="837">
        <f>ROUND(L486*L487/1000,1)</f>
        <v>0</v>
      </c>
      <c r="M485" s="653">
        <f>N485+O485</f>
        <v>0</v>
      </c>
      <c r="N485" s="836">
        <f>ROUND(N486*N487/1000,1)</f>
        <v>0</v>
      </c>
      <c r="O485" s="837">
        <f>ROUND(O486*O487/1000,1)</f>
        <v>0</v>
      </c>
      <c r="P485" s="653">
        <f>Q485+R485</f>
        <v>0</v>
      </c>
      <c r="Q485" s="836">
        <f>ROUND(Q486*Q487/1000,1)</f>
        <v>0</v>
      </c>
      <c r="R485" s="837">
        <f>ROUND(R486*R487/1000,1)</f>
        <v>0</v>
      </c>
      <c r="S485" s="653">
        <f>T485+U485</f>
        <v>0</v>
      </c>
      <c r="T485" s="836">
        <f>ROUND(T486*T487/1000,1)</f>
        <v>0</v>
      </c>
      <c r="U485" s="837">
        <f>ROUND(U486*U487/1000,1)</f>
        <v>0</v>
      </c>
      <c r="V485" s="575" t="s">
        <v>34</v>
      </c>
      <c r="W485" s="576" t="s">
        <v>34</v>
      </c>
      <c r="X485" s="576" t="s">
        <v>34</v>
      </c>
      <c r="Y485" s="577" t="s">
        <v>34</v>
      </c>
      <c r="Z485" s="983">
        <f t="shared" si="1083"/>
        <v>0</v>
      </c>
      <c r="AA485" s="836">
        <f t="shared" si="1084"/>
        <v>0</v>
      </c>
      <c r="AB485" s="836">
        <f t="shared" si="1085"/>
        <v>0</v>
      </c>
      <c r="AC485" s="984">
        <f t="shared" si="1086"/>
        <v>0</v>
      </c>
      <c r="AD485" s="985">
        <f t="shared" si="1087"/>
        <v>0</v>
      </c>
      <c r="AE485" s="986">
        <f t="shared" si="1088"/>
        <v>0</v>
      </c>
      <c r="AF485" s="986">
        <f t="shared" si="1089"/>
        <v>0</v>
      </c>
      <c r="AG485" s="987">
        <f t="shared" si="1090"/>
        <v>0</v>
      </c>
    </row>
    <row r="486" spans="1:33" s="181" customFormat="1" ht="12" outlineLevel="1">
      <c r="A486" s="1213"/>
      <c r="B486" s="368"/>
      <c r="C486" s="366"/>
      <c r="D486" s="333" t="s">
        <v>313</v>
      </c>
      <c r="E486" s="157" t="s">
        <v>85</v>
      </c>
      <c r="F486" s="140" t="s">
        <v>35</v>
      </c>
      <c r="G486" s="838">
        <f>H486+I486</f>
        <v>0</v>
      </c>
      <c r="H486" s="839"/>
      <c r="I486" s="840"/>
      <c r="J486" s="838">
        <f>K486+L486</f>
        <v>0</v>
      </c>
      <c r="K486" s="839"/>
      <c r="L486" s="840"/>
      <c r="M486" s="838">
        <f>N486+O486</f>
        <v>0</v>
      </c>
      <c r="N486" s="839"/>
      <c r="O486" s="840"/>
      <c r="P486" s="838">
        <f>Q486+R486</f>
        <v>0</v>
      </c>
      <c r="Q486" s="839"/>
      <c r="R486" s="840"/>
      <c r="S486" s="838">
        <f>T486+U486</f>
        <v>0</v>
      </c>
      <c r="T486" s="839"/>
      <c r="U486" s="840"/>
      <c r="V486" s="569" t="s">
        <v>34</v>
      </c>
      <c r="W486" s="570" t="s">
        <v>34</v>
      </c>
      <c r="X486" s="570" t="s">
        <v>34</v>
      </c>
      <c r="Y486" s="571" t="s">
        <v>34</v>
      </c>
      <c r="Z486" s="1004" t="s">
        <v>34</v>
      </c>
      <c r="AA486" s="1005" t="s">
        <v>34</v>
      </c>
      <c r="AB486" s="1005" t="s">
        <v>34</v>
      </c>
      <c r="AC486" s="1006" t="s">
        <v>34</v>
      </c>
      <c r="AD486" s="1004" t="s">
        <v>34</v>
      </c>
      <c r="AE486" s="1005" t="s">
        <v>34</v>
      </c>
      <c r="AF486" s="1005" t="s">
        <v>34</v>
      </c>
      <c r="AG486" s="1006" t="s">
        <v>34</v>
      </c>
    </row>
    <row r="487" spans="1:33" s="181" customFormat="1" ht="12" outlineLevel="1">
      <c r="A487" s="1213"/>
      <c r="B487" s="182"/>
      <c r="C487" s="366"/>
      <c r="D487" s="333" t="s">
        <v>313</v>
      </c>
      <c r="E487" s="157" t="s">
        <v>86</v>
      </c>
      <c r="F487" s="140" t="s">
        <v>62</v>
      </c>
      <c r="G487" s="857">
        <f>IF(I487+H487&gt;0,AVERAGE(H487:I487),0)</f>
        <v>0</v>
      </c>
      <c r="H487" s="858"/>
      <c r="I487" s="859"/>
      <c r="J487" s="857">
        <f>IF(L487+K487&gt;0,AVERAGE(K487:L487),0)</f>
        <v>0</v>
      </c>
      <c r="K487" s="858"/>
      <c r="L487" s="859"/>
      <c r="M487" s="857">
        <f>IF(O487+N487&gt;0,AVERAGE(N487:O487),0)</f>
        <v>0</v>
      </c>
      <c r="N487" s="858"/>
      <c r="O487" s="859"/>
      <c r="P487" s="857">
        <f>IF(R487+Q487&gt;0,AVERAGE(Q487:R487),0)</f>
        <v>0</v>
      </c>
      <c r="Q487" s="858"/>
      <c r="R487" s="859"/>
      <c r="S487" s="857">
        <f>IF(U487+T487&gt;0,AVERAGE(T487:U487),0)</f>
        <v>0</v>
      </c>
      <c r="T487" s="858"/>
      <c r="U487" s="859"/>
      <c r="V487" s="569" t="s">
        <v>34</v>
      </c>
      <c r="W487" s="570" t="s">
        <v>34</v>
      </c>
      <c r="X487" s="570" t="s">
        <v>34</v>
      </c>
      <c r="Y487" s="571" t="s">
        <v>34</v>
      </c>
      <c r="Z487" s="1004" t="s">
        <v>34</v>
      </c>
      <c r="AA487" s="1005" t="s">
        <v>34</v>
      </c>
      <c r="AB487" s="1005" t="s">
        <v>34</v>
      </c>
      <c r="AC487" s="1006" t="s">
        <v>34</v>
      </c>
      <c r="AD487" s="1004" t="s">
        <v>34</v>
      </c>
      <c r="AE487" s="1005" t="s">
        <v>34</v>
      </c>
      <c r="AF487" s="1005" t="s">
        <v>34</v>
      </c>
      <c r="AG487" s="1006" t="s">
        <v>34</v>
      </c>
    </row>
    <row r="488" spans="1:33" s="147" customFormat="1" outlineLevel="1">
      <c r="A488" s="460"/>
      <c r="B488" s="170" t="s">
        <v>634</v>
      </c>
      <c r="C488" s="329">
        <v>3110</v>
      </c>
      <c r="D488" s="330" t="s">
        <v>313</v>
      </c>
      <c r="E488" s="164" t="s">
        <v>404</v>
      </c>
      <c r="F488" s="75" t="s">
        <v>43</v>
      </c>
      <c r="G488" s="653">
        <f>H488+I488</f>
        <v>0</v>
      </c>
      <c r="H488" s="836">
        <f>ROUND(H489*H490/1000,1)</f>
        <v>0</v>
      </c>
      <c r="I488" s="837">
        <f>ROUND(I489*I490/1000,1)</f>
        <v>0</v>
      </c>
      <c r="J488" s="653">
        <f>K488+L488</f>
        <v>0</v>
      </c>
      <c r="K488" s="836">
        <f>ROUND(K489*K490/1000,1)</f>
        <v>0</v>
      </c>
      <c r="L488" s="837">
        <f>ROUND(L489*L490/1000,1)</f>
        <v>0</v>
      </c>
      <c r="M488" s="653">
        <f>N488+O488</f>
        <v>0</v>
      </c>
      <c r="N488" s="836">
        <f>ROUND(N489*N490/1000,1)</f>
        <v>0</v>
      </c>
      <c r="O488" s="837">
        <f>ROUND(O489*O490/1000,1)</f>
        <v>0</v>
      </c>
      <c r="P488" s="653">
        <f>Q488+R488</f>
        <v>0</v>
      </c>
      <c r="Q488" s="836">
        <f>ROUND(Q489*Q490/1000,1)</f>
        <v>0</v>
      </c>
      <c r="R488" s="837">
        <f>ROUND(R489*R490/1000,1)</f>
        <v>0</v>
      </c>
      <c r="S488" s="653">
        <f>T488+U488</f>
        <v>0</v>
      </c>
      <c r="T488" s="836">
        <f>ROUND(T489*T490/1000,1)</f>
        <v>0</v>
      </c>
      <c r="U488" s="837">
        <f>ROUND(U489*U490/1000,1)</f>
        <v>0</v>
      </c>
      <c r="V488" s="575" t="s">
        <v>34</v>
      </c>
      <c r="W488" s="576" t="s">
        <v>34</v>
      </c>
      <c r="X488" s="576" t="s">
        <v>34</v>
      </c>
      <c r="Y488" s="577" t="s">
        <v>34</v>
      </c>
      <c r="Z488" s="983">
        <f t="shared" ref="Z488" si="1091">G488-J488</f>
        <v>0</v>
      </c>
      <c r="AA488" s="836">
        <f t="shared" ref="AA488" si="1092">G488-M488</f>
        <v>0</v>
      </c>
      <c r="AB488" s="836">
        <f t="shared" ref="AB488" si="1093">G488-P488</f>
        <v>0</v>
      </c>
      <c r="AC488" s="984">
        <f t="shared" ref="AC488" si="1094">G488-S488</f>
        <v>0</v>
      </c>
      <c r="AD488" s="985">
        <f t="shared" ref="AD488" si="1095">IF(G488&gt;0,ROUND((J488/G488),3),0)</f>
        <v>0</v>
      </c>
      <c r="AE488" s="986">
        <f t="shared" ref="AE488" si="1096">IF(G488&gt;0,ROUND((M488/G488),3),0)</f>
        <v>0</v>
      </c>
      <c r="AF488" s="986">
        <f t="shared" ref="AF488" si="1097">IF(G488&gt;0,ROUND((P488/G488),3),0)</f>
        <v>0</v>
      </c>
      <c r="AG488" s="987">
        <f t="shared" ref="AG488" si="1098">IF(G488&gt;0,ROUND((S488/G488),3),0)</f>
        <v>0</v>
      </c>
    </row>
    <row r="489" spans="1:33" s="181" customFormat="1" ht="12" outlineLevel="1">
      <c r="A489" s="1213"/>
      <c r="B489" s="182"/>
      <c r="C489" s="366"/>
      <c r="D489" s="333" t="s">
        <v>313</v>
      </c>
      <c r="E489" s="157" t="s">
        <v>85</v>
      </c>
      <c r="F489" s="140" t="s">
        <v>35</v>
      </c>
      <c r="G489" s="838">
        <f>H489+I489</f>
        <v>0</v>
      </c>
      <c r="H489" s="839"/>
      <c r="I489" s="840"/>
      <c r="J489" s="838">
        <f>K489+L489</f>
        <v>0</v>
      </c>
      <c r="K489" s="839"/>
      <c r="L489" s="840"/>
      <c r="M489" s="838">
        <f>N489+O489</f>
        <v>0</v>
      </c>
      <c r="N489" s="839"/>
      <c r="O489" s="840"/>
      <c r="P489" s="838">
        <f>Q489+R489</f>
        <v>0</v>
      </c>
      <c r="Q489" s="839"/>
      <c r="R489" s="840"/>
      <c r="S489" s="838">
        <f>T489+U489</f>
        <v>0</v>
      </c>
      <c r="T489" s="839"/>
      <c r="U489" s="840"/>
      <c r="V489" s="569" t="s">
        <v>34</v>
      </c>
      <c r="W489" s="570" t="s">
        <v>34</v>
      </c>
      <c r="X489" s="570" t="s">
        <v>34</v>
      </c>
      <c r="Y489" s="571" t="s">
        <v>34</v>
      </c>
      <c r="Z489" s="1004" t="s">
        <v>34</v>
      </c>
      <c r="AA489" s="1005" t="s">
        <v>34</v>
      </c>
      <c r="AB489" s="1005" t="s">
        <v>34</v>
      </c>
      <c r="AC489" s="1006" t="s">
        <v>34</v>
      </c>
      <c r="AD489" s="1004" t="s">
        <v>34</v>
      </c>
      <c r="AE489" s="1005" t="s">
        <v>34</v>
      </c>
      <c r="AF489" s="1005" t="s">
        <v>34</v>
      </c>
      <c r="AG489" s="1006" t="s">
        <v>34</v>
      </c>
    </row>
    <row r="490" spans="1:33" s="181" customFormat="1" ht="12.6" outlineLevel="1" thickBot="1">
      <c r="A490" s="1213"/>
      <c r="B490" s="184"/>
      <c r="C490" s="367"/>
      <c r="D490" s="351" t="s">
        <v>313</v>
      </c>
      <c r="E490" s="158" t="s">
        <v>86</v>
      </c>
      <c r="F490" s="143" t="s">
        <v>62</v>
      </c>
      <c r="G490" s="841">
        <f>IF(I490+H490&gt;0,AVERAGE(H490:I490),0)</f>
        <v>0</v>
      </c>
      <c r="H490" s="842"/>
      <c r="I490" s="843"/>
      <c r="J490" s="841">
        <f>IF(L490+K490&gt;0,AVERAGE(K490:L490),0)</f>
        <v>0</v>
      </c>
      <c r="K490" s="842"/>
      <c r="L490" s="843"/>
      <c r="M490" s="841">
        <f>IF(O490+N490&gt;0,AVERAGE(N490:O490),0)</f>
        <v>0</v>
      </c>
      <c r="N490" s="842"/>
      <c r="O490" s="843"/>
      <c r="P490" s="841">
        <f>IF(R490+Q490&gt;0,AVERAGE(Q490:R490),0)</f>
        <v>0</v>
      </c>
      <c r="Q490" s="842"/>
      <c r="R490" s="843"/>
      <c r="S490" s="841">
        <f>IF(U490+T490&gt;0,AVERAGE(T490:U490),0)</f>
        <v>0</v>
      </c>
      <c r="T490" s="842"/>
      <c r="U490" s="843"/>
      <c r="V490" s="572" t="s">
        <v>34</v>
      </c>
      <c r="W490" s="573" t="s">
        <v>34</v>
      </c>
      <c r="X490" s="573" t="s">
        <v>34</v>
      </c>
      <c r="Y490" s="574" t="s">
        <v>34</v>
      </c>
      <c r="Z490" s="1007" t="s">
        <v>34</v>
      </c>
      <c r="AA490" s="1008" t="s">
        <v>34</v>
      </c>
      <c r="AB490" s="1008" t="s">
        <v>34</v>
      </c>
      <c r="AC490" s="1009" t="s">
        <v>34</v>
      </c>
      <c r="AD490" s="1007" t="s">
        <v>34</v>
      </c>
      <c r="AE490" s="1008" t="s">
        <v>34</v>
      </c>
      <c r="AF490" s="1008" t="s">
        <v>34</v>
      </c>
      <c r="AG490" s="1009" t="s">
        <v>34</v>
      </c>
    </row>
    <row r="491" spans="1:33" s="147" customFormat="1" ht="16.8" outlineLevel="1" thickTop="1" thickBot="1">
      <c r="A491" s="131"/>
      <c r="B491" s="230" t="s">
        <v>405</v>
      </c>
      <c r="C491" s="193">
        <v>3110</v>
      </c>
      <c r="D491" s="194"/>
      <c r="E491" s="179" t="s">
        <v>793</v>
      </c>
      <c r="F491" s="196" t="s">
        <v>43</v>
      </c>
      <c r="G491" s="849">
        <f>G492+G493+G494</f>
        <v>0</v>
      </c>
      <c r="H491" s="850">
        <f t="shared" ref="H491:I491" si="1099">H492+H493+H494</f>
        <v>0</v>
      </c>
      <c r="I491" s="851">
        <f t="shared" si="1099"/>
        <v>0</v>
      </c>
      <c r="J491" s="849">
        <f>J492+J493+J494</f>
        <v>0</v>
      </c>
      <c r="K491" s="850">
        <f t="shared" ref="K491:L491" si="1100">K492+K493+K494</f>
        <v>0</v>
      </c>
      <c r="L491" s="851">
        <f t="shared" si="1100"/>
        <v>0</v>
      </c>
      <c r="M491" s="849">
        <f>M492+M493+M494</f>
        <v>0</v>
      </c>
      <c r="N491" s="850">
        <f t="shared" ref="N491:O491" si="1101">N492+N493+N494</f>
        <v>0</v>
      </c>
      <c r="O491" s="851">
        <f t="shared" si="1101"/>
        <v>0</v>
      </c>
      <c r="P491" s="849">
        <f>P492+P493+P494</f>
        <v>0</v>
      </c>
      <c r="Q491" s="850">
        <f t="shared" ref="Q491:R491" si="1102">Q492+Q493+Q494</f>
        <v>0</v>
      </c>
      <c r="R491" s="851">
        <f t="shared" si="1102"/>
        <v>0</v>
      </c>
      <c r="S491" s="849">
        <f>S492+S493+S494</f>
        <v>0</v>
      </c>
      <c r="T491" s="850">
        <f t="shared" ref="T491:U491" si="1103">T492+T493+T494</f>
        <v>0</v>
      </c>
      <c r="U491" s="851">
        <f t="shared" si="1103"/>
        <v>0</v>
      </c>
      <c r="V491" s="581" t="s">
        <v>34</v>
      </c>
      <c r="W491" s="582" t="s">
        <v>34</v>
      </c>
      <c r="X491" s="582" t="s">
        <v>34</v>
      </c>
      <c r="Y491" s="583" t="s">
        <v>34</v>
      </c>
      <c r="Z491" s="1016">
        <f t="shared" ref="Z491:Z495" si="1104">G491-J491</f>
        <v>0</v>
      </c>
      <c r="AA491" s="868">
        <f t="shared" ref="AA491:AA495" si="1105">G491-M491</f>
        <v>0</v>
      </c>
      <c r="AB491" s="868">
        <f t="shared" ref="AB491:AB495" si="1106">G491-P491</f>
        <v>0</v>
      </c>
      <c r="AC491" s="1017">
        <f t="shared" ref="AC491:AC495" si="1107">G491-S491</f>
        <v>0</v>
      </c>
      <c r="AD491" s="1018">
        <f t="shared" ref="AD491:AD499" si="1108">IF(G491&gt;0,ROUND((J491/G491),3),0)</f>
        <v>0</v>
      </c>
      <c r="AE491" s="1019">
        <f t="shared" ref="AE491:AE499" si="1109">IF(G491&gt;0,ROUND((M491/G491),3),0)</f>
        <v>0</v>
      </c>
      <c r="AF491" s="1019">
        <f t="shared" ref="AF491:AF499" si="1110">IF(G491&gt;0,ROUND((P491/G491),3),0)</f>
        <v>0</v>
      </c>
      <c r="AG491" s="1020">
        <f t="shared" ref="AG491:AG496" si="1111">IF(G491&gt;0,ROUND((S491/G491),3),0)</f>
        <v>0</v>
      </c>
    </row>
    <row r="492" spans="1:33" s="147" customFormat="1" ht="27" outlineLevel="1" thickTop="1">
      <c r="A492" s="131"/>
      <c r="B492" s="370" t="s">
        <v>635</v>
      </c>
      <c r="C492" s="197">
        <v>3110</v>
      </c>
      <c r="D492" s="198"/>
      <c r="E492" s="371" t="s">
        <v>406</v>
      </c>
      <c r="F492" s="200" t="s">
        <v>43</v>
      </c>
      <c r="G492" s="860">
        <f>H492+I492</f>
        <v>0</v>
      </c>
      <c r="H492" s="1052"/>
      <c r="I492" s="1722"/>
      <c r="J492" s="860">
        <f>K492+L492</f>
        <v>0</v>
      </c>
      <c r="K492" s="1052"/>
      <c r="L492" s="1722"/>
      <c r="M492" s="860">
        <f>N492+O492</f>
        <v>0</v>
      </c>
      <c r="N492" s="1052"/>
      <c r="O492" s="1722"/>
      <c r="P492" s="860">
        <f>Q492+R492</f>
        <v>0</v>
      </c>
      <c r="Q492" s="1052"/>
      <c r="R492" s="1722"/>
      <c r="S492" s="860">
        <f>T492+U492</f>
        <v>0</v>
      </c>
      <c r="T492" s="1052"/>
      <c r="U492" s="1722"/>
      <c r="V492" s="599" t="s">
        <v>34</v>
      </c>
      <c r="W492" s="600" t="s">
        <v>34</v>
      </c>
      <c r="X492" s="600" t="s">
        <v>34</v>
      </c>
      <c r="Y492" s="601" t="s">
        <v>34</v>
      </c>
      <c r="Z492" s="1051">
        <f t="shared" si="1104"/>
        <v>0</v>
      </c>
      <c r="AA492" s="1052">
        <f t="shared" si="1105"/>
        <v>0</v>
      </c>
      <c r="AB492" s="1052">
        <f t="shared" si="1106"/>
        <v>0</v>
      </c>
      <c r="AC492" s="1053">
        <f t="shared" si="1107"/>
        <v>0</v>
      </c>
      <c r="AD492" s="1048">
        <f t="shared" si="1108"/>
        <v>0</v>
      </c>
      <c r="AE492" s="1049">
        <f t="shared" si="1109"/>
        <v>0</v>
      </c>
      <c r="AF492" s="1049">
        <f t="shared" si="1110"/>
        <v>0</v>
      </c>
      <c r="AG492" s="1050">
        <f t="shared" si="1111"/>
        <v>0</v>
      </c>
    </row>
    <row r="493" spans="1:33" s="147" customFormat="1" ht="26.4" outlineLevel="1">
      <c r="A493" s="131"/>
      <c r="B493" s="161" t="s">
        <v>636</v>
      </c>
      <c r="C493" s="201">
        <v>3110</v>
      </c>
      <c r="D493" s="202"/>
      <c r="E493" s="164" t="s">
        <v>602</v>
      </c>
      <c r="F493" s="162" t="s">
        <v>43</v>
      </c>
      <c r="G493" s="650">
        <f>H493+I493</f>
        <v>0</v>
      </c>
      <c r="H493" s="855"/>
      <c r="I493" s="856"/>
      <c r="J493" s="650">
        <f>K493+L493</f>
        <v>0</v>
      </c>
      <c r="K493" s="855"/>
      <c r="L493" s="856"/>
      <c r="M493" s="650">
        <f>N493+O493</f>
        <v>0</v>
      </c>
      <c r="N493" s="855"/>
      <c r="O493" s="856"/>
      <c r="P493" s="650">
        <f>Q493+R493</f>
        <v>0</v>
      </c>
      <c r="Q493" s="855"/>
      <c r="R493" s="856"/>
      <c r="S493" s="650">
        <f>T493+U493</f>
        <v>0</v>
      </c>
      <c r="T493" s="855"/>
      <c r="U493" s="856"/>
      <c r="V493" s="590" t="s">
        <v>34</v>
      </c>
      <c r="W493" s="591" t="s">
        <v>34</v>
      </c>
      <c r="X493" s="591" t="s">
        <v>34</v>
      </c>
      <c r="Y493" s="592" t="s">
        <v>34</v>
      </c>
      <c r="Z493" s="988">
        <f t="shared" si="1104"/>
        <v>0</v>
      </c>
      <c r="AA493" s="855">
        <f t="shared" si="1105"/>
        <v>0</v>
      </c>
      <c r="AB493" s="855">
        <f t="shared" si="1106"/>
        <v>0</v>
      </c>
      <c r="AC493" s="1024">
        <f t="shared" si="1107"/>
        <v>0</v>
      </c>
      <c r="AD493" s="985">
        <f t="shared" si="1108"/>
        <v>0</v>
      </c>
      <c r="AE493" s="986">
        <f t="shared" si="1109"/>
        <v>0</v>
      </c>
      <c r="AF493" s="986">
        <f t="shared" si="1110"/>
        <v>0</v>
      </c>
      <c r="AG493" s="987">
        <f t="shared" si="1111"/>
        <v>0</v>
      </c>
    </row>
    <row r="494" spans="1:33" s="147" customFormat="1" ht="16.2" outlineLevel="1" thickBot="1">
      <c r="A494" s="131"/>
      <c r="B494" s="257" t="s">
        <v>637</v>
      </c>
      <c r="C494" s="203">
        <v>3110</v>
      </c>
      <c r="D494" s="204"/>
      <c r="E494" s="205" t="s">
        <v>794</v>
      </c>
      <c r="F494" s="149" t="s">
        <v>43</v>
      </c>
      <c r="G494" s="737">
        <f>H494+I494</f>
        <v>0</v>
      </c>
      <c r="H494" s="1011"/>
      <c r="I494" s="1636"/>
      <c r="J494" s="737">
        <f>K494+L494</f>
        <v>0</v>
      </c>
      <c r="K494" s="1011"/>
      <c r="L494" s="1636"/>
      <c r="M494" s="737">
        <f>N494+O494</f>
        <v>0</v>
      </c>
      <c r="N494" s="1011"/>
      <c r="O494" s="1636"/>
      <c r="P494" s="737">
        <f>Q494+R494</f>
        <v>0</v>
      </c>
      <c r="Q494" s="1011"/>
      <c r="R494" s="1636"/>
      <c r="S494" s="737">
        <f>T494+U494</f>
        <v>0</v>
      </c>
      <c r="T494" s="1011"/>
      <c r="U494" s="1636"/>
      <c r="V494" s="578" t="s">
        <v>34</v>
      </c>
      <c r="W494" s="579" t="s">
        <v>34</v>
      </c>
      <c r="X494" s="579" t="s">
        <v>34</v>
      </c>
      <c r="Y494" s="580" t="s">
        <v>34</v>
      </c>
      <c r="Z494" s="1010">
        <f t="shared" si="1104"/>
        <v>0</v>
      </c>
      <c r="AA494" s="1011">
        <f t="shared" si="1105"/>
        <v>0</v>
      </c>
      <c r="AB494" s="1011">
        <f t="shared" si="1106"/>
        <v>0</v>
      </c>
      <c r="AC494" s="1012">
        <f t="shared" si="1107"/>
        <v>0</v>
      </c>
      <c r="AD494" s="1013">
        <f t="shared" si="1108"/>
        <v>0</v>
      </c>
      <c r="AE494" s="1014">
        <f t="shared" si="1109"/>
        <v>0</v>
      </c>
      <c r="AF494" s="1014">
        <f t="shared" si="1110"/>
        <v>0</v>
      </c>
      <c r="AG494" s="1015">
        <f t="shared" si="1111"/>
        <v>0</v>
      </c>
    </row>
    <row r="495" spans="1:33" s="147" customFormat="1" ht="26.4" outlineLevel="1" thickTop="1" thickBot="1">
      <c r="A495" s="131"/>
      <c r="B495" s="1276" t="s">
        <v>638</v>
      </c>
      <c r="C495" s="270">
        <v>3110</v>
      </c>
      <c r="D495" s="1277"/>
      <c r="E495" s="1278" t="s">
        <v>603</v>
      </c>
      <c r="F495" s="196" t="s">
        <v>43</v>
      </c>
      <c r="G495" s="737">
        <f>H495+I495</f>
        <v>0</v>
      </c>
      <c r="H495" s="844"/>
      <c r="I495" s="848"/>
      <c r="J495" s="737">
        <f>K495+L495</f>
        <v>0</v>
      </c>
      <c r="K495" s="844"/>
      <c r="L495" s="848"/>
      <c r="M495" s="737">
        <f>N495+O495</f>
        <v>0</v>
      </c>
      <c r="N495" s="844"/>
      <c r="O495" s="848"/>
      <c r="P495" s="737">
        <f>Q495+R495</f>
        <v>0</v>
      </c>
      <c r="Q495" s="844"/>
      <c r="R495" s="848"/>
      <c r="S495" s="737">
        <f>T495+U495</f>
        <v>0</v>
      </c>
      <c r="T495" s="844"/>
      <c r="U495" s="848"/>
      <c r="V495" s="578" t="s">
        <v>34</v>
      </c>
      <c r="W495" s="579" t="s">
        <v>34</v>
      </c>
      <c r="X495" s="579" t="s">
        <v>34</v>
      </c>
      <c r="Y495" s="580" t="s">
        <v>34</v>
      </c>
      <c r="Z495" s="1010">
        <f t="shared" si="1104"/>
        <v>0</v>
      </c>
      <c r="AA495" s="1011">
        <f t="shared" si="1105"/>
        <v>0</v>
      </c>
      <c r="AB495" s="1011">
        <f t="shared" si="1106"/>
        <v>0</v>
      </c>
      <c r="AC495" s="1012">
        <f t="shared" si="1107"/>
        <v>0</v>
      </c>
      <c r="AD495" s="1013">
        <f t="shared" ref="AD495" si="1112">IF(G495&gt;0,ROUND((J495/G495),3),0)</f>
        <v>0</v>
      </c>
      <c r="AE495" s="1014">
        <f t="shared" ref="AE495" si="1113">IF(G495&gt;0,ROUND((M495/G495),3),0)</f>
        <v>0</v>
      </c>
      <c r="AF495" s="1014">
        <f t="shared" ref="AF495" si="1114">IF(G495&gt;0,ROUND((P495/G495),3),0)</f>
        <v>0</v>
      </c>
      <c r="AG495" s="1015">
        <f t="shared" ref="AG495" si="1115">IF(G495&gt;0,ROUND((S495/G495),3),0)</f>
        <v>0</v>
      </c>
    </row>
    <row r="496" spans="1:33" s="20" customFormat="1" ht="27.6" outlineLevel="1" thickTop="1" thickBot="1">
      <c r="A496" s="135"/>
      <c r="B496" s="326" t="s">
        <v>639</v>
      </c>
      <c r="C496" s="301">
        <v>3110</v>
      </c>
      <c r="D496" s="372"/>
      <c r="E496" s="209" t="s">
        <v>161</v>
      </c>
      <c r="F496" s="207" t="s">
        <v>43</v>
      </c>
      <c r="G496" s="656">
        <f>H496+I496</f>
        <v>0</v>
      </c>
      <c r="H496" s="657"/>
      <c r="I496" s="658"/>
      <c r="J496" s="656">
        <f>K496+L496</f>
        <v>0</v>
      </c>
      <c r="K496" s="657"/>
      <c r="L496" s="658"/>
      <c r="M496" s="656">
        <f>N496+O496</f>
        <v>0</v>
      </c>
      <c r="N496" s="657"/>
      <c r="O496" s="658"/>
      <c r="P496" s="656">
        <f>Q496+R496</f>
        <v>0</v>
      </c>
      <c r="Q496" s="657"/>
      <c r="R496" s="658"/>
      <c r="S496" s="656">
        <f>T496+U496</f>
        <v>0</v>
      </c>
      <c r="T496" s="657"/>
      <c r="U496" s="658"/>
      <c r="V496" s="575" t="s">
        <v>34</v>
      </c>
      <c r="W496" s="576" t="s">
        <v>34</v>
      </c>
      <c r="X496" s="576" t="s">
        <v>34</v>
      </c>
      <c r="Y496" s="577" t="s">
        <v>34</v>
      </c>
      <c r="Z496" s="983">
        <f t="shared" ref="Z496:Z499" si="1116">G496-J496</f>
        <v>0</v>
      </c>
      <c r="AA496" s="836">
        <f t="shared" ref="AA496:AA499" si="1117">G496-M496</f>
        <v>0</v>
      </c>
      <c r="AB496" s="836">
        <f t="shared" ref="AB496:AB499" si="1118">G496-P496</f>
        <v>0</v>
      </c>
      <c r="AC496" s="984">
        <f t="shared" ref="AC496:AC499" si="1119">G496-S496</f>
        <v>0</v>
      </c>
      <c r="AD496" s="985">
        <f t="shared" si="1108"/>
        <v>0</v>
      </c>
      <c r="AE496" s="986">
        <f t="shared" si="1109"/>
        <v>0</v>
      </c>
      <c r="AF496" s="986">
        <f t="shared" si="1110"/>
        <v>0</v>
      </c>
      <c r="AG496" s="987">
        <f t="shared" si="1111"/>
        <v>0</v>
      </c>
    </row>
    <row r="497" spans="1:33" ht="18.600000000000001" thickBot="1">
      <c r="A497" s="1212"/>
      <c r="B497" s="108" t="s">
        <v>407</v>
      </c>
      <c r="C497" s="210" t="s">
        <v>408</v>
      </c>
      <c r="D497" s="109"/>
      <c r="E497" s="211" t="s">
        <v>409</v>
      </c>
      <c r="F497" s="117" t="s">
        <v>43</v>
      </c>
      <c r="G497" s="833">
        <f>G498+G516+G517+G518</f>
        <v>0</v>
      </c>
      <c r="H497" s="834">
        <f t="shared" ref="H497:U497" si="1120">H498+H516+H517+H518</f>
        <v>0</v>
      </c>
      <c r="I497" s="835">
        <f t="shared" si="1120"/>
        <v>0</v>
      </c>
      <c r="J497" s="833">
        <f t="shared" si="1120"/>
        <v>0</v>
      </c>
      <c r="K497" s="834">
        <f t="shared" si="1120"/>
        <v>0</v>
      </c>
      <c r="L497" s="835">
        <f t="shared" si="1120"/>
        <v>0</v>
      </c>
      <c r="M497" s="833">
        <f t="shared" si="1120"/>
        <v>0</v>
      </c>
      <c r="N497" s="834">
        <f t="shared" si="1120"/>
        <v>0</v>
      </c>
      <c r="O497" s="835">
        <f t="shared" si="1120"/>
        <v>0</v>
      </c>
      <c r="P497" s="833">
        <f t="shared" si="1120"/>
        <v>0</v>
      </c>
      <c r="Q497" s="834">
        <f t="shared" si="1120"/>
        <v>0</v>
      </c>
      <c r="R497" s="835">
        <f t="shared" si="1120"/>
        <v>0</v>
      </c>
      <c r="S497" s="833">
        <f t="shared" si="1120"/>
        <v>0</v>
      </c>
      <c r="T497" s="834">
        <f t="shared" si="1120"/>
        <v>0</v>
      </c>
      <c r="U497" s="835">
        <f t="shared" si="1120"/>
        <v>0</v>
      </c>
      <c r="V497" s="564" t="s">
        <v>34</v>
      </c>
      <c r="W497" s="554" t="s">
        <v>34</v>
      </c>
      <c r="X497" s="554" t="s">
        <v>34</v>
      </c>
      <c r="Y497" s="565" t="s">
        <v>34</v>
      </c>
      <c r="Z497" s="977">
        <f t="shared" si="1116"/>
        <v>0</v>
      </c>
      <c r="AA497" s="978">
        <f t="shared" si="1117"/>
        <v>0</v>
      </c>
      <c r="AB497" s="978">
        <f t="shared" si="1118"/>
        <v>0</v>
      </c>
      <c r="AC497" s="979">
        <f t="shared" si="1119"/>
        <v>0</v>
      </c>
      <c r="AD497" s="980">
        <f t="shared" si="1108"/>
        <v>0</v>
      </c>
      <c r="AE497" s="981">
        <f t="shared" si="1109"/>
        <v>0</v>
      </c>
      <c r="AF497" s="981">
        <f t="shared" si="1110"/>
        <v>0</v>
      </c>
      <c r="AG497" s="982">
        <f>IF(G497&gt;0,ROUND((S497/G497),3),0)</f>
        <v>0</v>
      </c>
    </row>
    <row r="498" spans="1:33" s="135" customFormat="1" ht="16.2" outlineLevel="1" thickBot="1">
      <c r="A498" s="131"/>
      <c r="B498" s="159" t="s">
        <v>410</v>
      </c>
      <c r="C498" s="203" t="s">
        <v>411</v>
      </c>
      <c r="D498" s="228"/>
      <c r="E498" s="179" t="s">
        <v>412</v>
      </c>
      <c r="F498" s="149" t="s">
        <v>43</v>
      </c>
      <c r="G498" s="849">
        <f>ROUND(G499+G502+G505+G507,1)</f>
        <v>0</v>
      </c>
      <c r="H498" s="850">
        <f t="shared" ref="H498:U498" si="1121">ROUND(H499+H502+H505+H507,1)</f>
        <v>0</v>
      </c>
      <c r="I498" s="851">
        <f t="shared" si="1121"/>
        <v>0</v>
      </c>
      <c r="J498" s="849">
        <f t="shared" si="1121"/>
        <v>0</v>
      </c>
      <c r="K498" s="850">
        <f t="shared" si="1121"/>
        <v>0</v>
      </c>
      <c r="L498" s="851">
        <f t="shared" si="1121"/>
        <v>0</v>
      </c>
      <c r="M498" s="849">
        <f t="shared" si="1121"/>
        <v>0</v>
      </c>
      <c r="N498" s="850">
        <f t="shared" si="1121"/>
        <v>0</v>
      </c>
      <c r="O498" s="851">
        <f t="shared" si="1121"/>
        <v>0</v>
      </c>
      <c r="P498" s="849">
        <f t="shared" si="1121"/>
        <v>0</v>
      </c>
      <c r="Q498" s="850">
        <f t="shared" si="1121"/>
        <v>0</v>
      </c>
      <c r="R498" s="851">
        <f t="shared" si="1121"/>
        <v>0</v>
      </c>
      <c r="S498" s="849">
        <f t="shared" si="1121"/>
        <v>0</v>
      </c>
      <c r="T498" s="850">
        <f t="shared" si="1121"/>
        <v>0</v>
      </c>
      <c r="U498" s="851">
        <f t="shared" si="1121"/>
        <v>0</v>
      </c>
      <c r="V498" s="578" t="s">
        <v>34</v>
      </c>
      <c r="W498" s="579" t="s">
        <v>34</v>
      </c>
      <c r="X498" s="579" t="s">
        <v>34</v>
      </c>
      <c r="Y498" s="580" t="s">
        <v>34</v>
      </c>
      <c r="Z498" s="1010">
        <f t="shared" si="1116"/>
        <v>0</v>
      </c>
      <c r="AA498" s="1011">
        <f t="shared" si="1117"/>
        <v>0</v>
      </c>
      <c r="AB498" s="1011">
        <f t="shared" si="1118"/>
        <v>0</v>
      </c>
      <c r="AC498" s="1012">
        <f t="shared" si="1119"/>
        <v>0</v>
      </c>
      <c r="AD498" s="1013">
        <f t="shared" si="1108"/>
        <v>0</v>
      </c>
      <c r="AE498" s="1014">
        <f t="shared" si="1109"/>
        <v>0</v>
      </c>
      <c r="AF498" s="1014">
        <f t="shared" si="1110"/>
        <v>0</v>
      </c>
      <c r="AG498" s="1015">
        <f t="shared" ref="AG498:AG499" si="1122">IF(G498&gt;0,ROUND((S498/G498),3),0)</f>
        <v>0</v>
      </c>
    </row>
    <row r="499" spans="1:33" s="147" customFormat="1" ht="14.4" outlineLevel="1" thickTop="1">
      <c r="A499" s="460"/>
      <c r="B499" s="170" t="s">
        <v>604</v>
      </c>
      <c r="C499" s="201" t="s">
        <v>411</v>
      </c>
      <c r="D499" s="202" t="s">
        <v>57</v>
      </c>
      <c r="E499" s="335" t="s">
        <v>413</v>
      </c>
      <c r="F499" s="75" t="s">
        <v>43</v>
      </c>
      <c r="G499" s="653">
        <f>H499+I499</f>
        <v>0</v>
      </c>
      <c r="H499" s="836">
        <f>ROUND(H500*H501/1000,1)</f>
        <v>0</v>
      </c>
      <c r="I499" s="837">
        <f>ROUND(I500*I501/1000,1)</f>
        <v>0</v>
      </c>
      <c r="J499" s="653">
        <f>K499+L499</f>
        <v>0</v>
      </c>
      <c r="K499" s="836">
        <f>ROUND(K500*K501/1000,1)</f>
        <v>0</v>
      </c>
      <c r="L499" s="837">
        <f>ROUND(L500*L501/1000,1)</f>
        <v>0</v>
      </c>
      <c r="M499" s="653">
        <f>N499+O499</f>
        <v>0</v>
      </c>
      <c r="N499" s="836">
        <f>ROUND(N500*N501/1000,1)</f>
        <v>0</v>
      </c>
      <c r="O499" s="837">
        <f>ROUND(O500*O501/1000,1)</f>
        <v>0</v>
      </c>
      <c r="P499" s="653">
        <f>Q499+R499</f>
        <v>0</v>
      </c>
      <c r="Q499" s="836">
        <f>ROUND(Q500*Q501/1000,1)</f>
        <v>0</v>
      </c>
      <c r="R499" s="837">
        <f>ROUND(R500*R501/1000,1)</f>
        <v>0</v>
      </c>
      <c r="S499" s="653">
        <f>T499+U499</f>
        <v>0</v>
      </c>
      <c r="T499" s="836">
        <f>ROUND(T500*T501/1000,1)</f>
        <v>0</v>
      </c>
      <c r="U499" s="837">
        <f>ROUND(U500*U501/1000,1)</f>
        <v>0</v>
      </c>
      <c r="V499" s="575" t="s">
        <v>34</v>
      </c>
      <c r="W499" s="576" t="s">
        <v>34</v>
      </c>
      <c r="X499" s="576" t="s">
        <v>34</v>
      </c>
      <c r="Y499" s="577" t="s">
        <v>34</v>
      </c>
      <c r="Z499" s="983">
        <f t="shared" si="1116"/>
        <v>0</v>
      </c>
      <c r="AA499" s="836">
        <f t="shared" si="1117"/>
        <v>0</v>
      </c>
      <c r="AB499" s="836">
        <f t="shared" si="1118"/>
        <v>0</v>
      </c>
      <c r="AC499" s="984">
        <f t="shared" si="1119"/>
        <v>0</v>
      </c>
      <c r="AD499" s="985">
        <f t="shared" si="1108"/>
        <v>0</v>
      </c>
      <c r="AE499" s="986">
        <f t="shared" si="1109"/>
        <v>0</v>
      </c>
      <c r="AF499" s="986">
        <f t="shared" si="1110"/>
        <v>0</v>
      </c>
      <c r="AG499" s="987">
        <f t="shared" si="1122"/>
        <v>0</v>
      </c>
    </row>
    <row r="500" spans="1:33" s="355" customFormat="1" ht="12" outlineLevel="1">
      <c r="A500" s="1213"/>
      <c r="B500" s="356"/>
      <c r="C500" s="525"/>
      <c r="D500" s="224" t="s">
        <v>57</v>
      </c>
      <c r="E500" s="126" t="s">
        <v>414</v>
      </c>
      <c r="F500" s="140" t="s">
        <v>37</v>
      </c>
      <c r="G500" s="911">
        <f>H500+I500</f>
        <v>0</v>
      </c>
      <c r="H500" s="858"/>
      <c r="I500" s="859"/>
      <c r="J500" s="911">
        <f>K500+L500</f>
        <v>0</v>
      </c>
      <c r="K500" s="858"/>
      <c r="L500" s="859"/>
      <c r="M500" s="911">
        <f>N500+O500</f>
        <v>0</v>
      </c>
      <c r="N500" s="858"/>
      <c r="O500" s="859"/>
      <c r="P500" s="911">
        <f>Q500+R500</f>
        <v>0</v>
      </c>
      <c r="Q500" s="858"/>
      <c r="R500" s="859"/>
      <c r="S500" s="911">
        <f>T500+U500</f>
        <v>0</v>
      </c>
      <c r="T500" s="858"/>
      <c r="U500" s="859"/>
      <c r="V500" s="569" t="s">
        <v>34</v>
      </c>
      <c r="W500" s="570" t="s">
        <v>34</v>
      </c>
      <c r="X500" s="570" t="s">
        <v>34</v>
      </c>
      <c r="Y500" s="571" t="s">
        <v>34</v>
      </c>
      <c r="Z500" s="1004" t="s">
        <v>34</v>
      </c>
      <c r="AA500" s="1005" t="s">
        <v>34</v>
      </c>
      <c r="AB500" s="1005" t="s">
        <v>34</v>
      </c>
      <c r="AC500" s="1006" t="s">
        <v>34</v>
      </c>
      <c r="AD500" s="1004" t="s">
        <v>34</v>
      </c>
      <c r="AE500" s="1005" t="s">
        <v>34</v>
      </c>
      <c r="AF500" s="1005" t="s">
        <v>34</v>
      </c>
      <c r="AG500" s="1006" t="s">
        <v>34</v>
      </c>
    </row>
    <row r="501" spans="1:33" s="355" customFormat="1" ht="12" outlineLevel="1">
      <c r="A501" s="1213"/>
      <c r="B501" s="356"/>
      <c r="C501" s="525"/>
      <c r="D501" s="224" t="s">
        <v>57</v>
      </c>
      <c r="E501" s="126" t="s">
        <v>415</v>
      </c>
      <c r="F501" s="140" t="s">
        <v>62</v>
      </c>
      <c r="G501" s="852">
        <f>IF(I501+H501&gt;0,AVERAGE(H501:I501),0)</f>
        <v>0</v>
      </c>
      <c r="H501" s="853"/>
      <c r="I501" s="854"/>
      <c r="J501" s="852">
        <f>IF(L501+K501&gt;0,AVERAGE(K501:L501),0)</f>
        <v>0</v>
      </c>
      <c r="K501" s="853"/>
      <c r="L501" s="854"/>
      <c r="M501" s="852">
        <f>IF(O501+N501&gt;0,AVERAGE(N501:O501),0)</f>
        <v>0</v>
      </c>
      <c r="N501" s="853"/>
      <c r="O501" s="854"/>
      <c r="P501" s="852">
        <f>IF(R501+Q501&gt;0,AVERAGE(Q501:R501),0)</f>
        <v>0</v>
      </c>
      <c r="Q501" s="853"/>
      <c r="R501" s="854"/>
      <c r="S501" s="852">
        <f>IF(U501+T501&gt;0,AVERAGE(T501:U501),0)</f>
        <v>0</v>
      </c>
      <c r="T501" s="853"/>
      <c r="U501" s="854"/>
      <c r="V501" s="569" t="s">
        <v>34</v>
      </c>
      <c r="W501" s="570" t="s">
        <v>34</v>
      </c>
      <c r="X501" s="570" t="s">
        <v>34</v>
      </c>
      <c r="Y501" s="571" t="s">
        <v>34</v>
      </c>
      <c r="Z501" s="1004" t="s">
        <v>34</v>
      </c>
      <c r="AA501" s="1005" t="s">
        <v>34</v>
      </c>
      <c r="AB501" s="1005" t="s">
        <v>34</v>
      </c>
      <c r="AC501" s="1006" t="s">
        <v>34</v>
      </c>
      <c r="AD501" s="1004" t="s">
        <v>34</v>
      </c>
      <c r="AE501" s="1005" t="s">
        <v>34</v>
      </c>
      <c r="AF501" s="1005" t="s">
        <v>34</v>
      </c>
      <c r="AG501" s="1006" t="s">
        <v>34</v>
      </c>
    </row>
    <row r="502" spans="1:33" s="147" customFormat="1" outlineLevel="1">
      <c r="A502" s="460"/>
      <c r="B502" s="170" t="s">
        <v>605</v>
      </c>
      <c r="C502" s="201" t="s">
        <v>411</v>
      </c>
      <c r="D502" s="202" t="s">
        <v>75</v>
      </c>
      <c r="E502" s="335" t="s">
        <v>416</v>
      </c>
      <c r="F502" s="75" t="s">
        <v>43</v>
      </c>
      <c r="G502" s="650">
        <f>H502+I502</f>
        <v>0</v>
      </c>
      <c r="H502" s="855">
        <f>ROUND(H503*H504/1000,1)</f>
        <v>0</v>
      </c>
      <c r="I502" s="856">
        <f>ROUND(I503*I504/1000,1)</f>
        <v>0</v>
      </c>
      <c r="J502" s="650">
        <f>K502+L502</f>
        <v>0</v>
      </c>
      <c r="K502" s="855">
        <f>ROUND(K503*K504/1000,1)</f>
        <v>0</v>
      </c>
      <c r="L502" s="856">
        <f>ROUND(L503*L504/1000,1)</f>
        <v>0</v>
      </c>
      <c r="M502" s="650">
        <f>N502+O502</f>
        <v>0</v>
      </c>
      <c r="N502" s="855">
        <f>ROUND(N503*N504/1000,1)</f>
        <v>0</v>
      </c>
      <c r="O502" s="856">
        <f>ROUND(O503*O504/1000,1)</f>
        <v>0</v>
      </c>
      <c r="P502" s="650">
        <f>Q502+R502</f>
        <v>0</v>
      </c>
      <c r="Q502" s="855">
        <f>ROUND(Q503*Q504/1000,1)</f>
        <v>0</v>
      </c>
      <c r="R502" s="856">
        <f>ROUND(R503*R504/1000,1)</f>
        <v>0</v>
      </c>
      <c r="S502" s="650">
        <f>T502+U502</f>
        <v>0</v>
      </c>
      <c r="T502" s="855">
        <f>ROUND(T503*T504/1000,1)</f>
        <v>0</v>
      </c>
      <c r="U502" s="856">
        <f>ROUND(U503*U504/1000,1)</f>
        <v>0</v>
      </c>
      <c r="V502" s="575" t="s">
        <v>34</v>
      </c>
      <c r="W502" s="576" t="s">
        <v>34</v>
      </c>
      <c r="X502" s="576" t="s">
        <v>34</v>
      </c>
      <c r="Y502" s="577" t="s">
        <v>34</v>
      </c>
      <c r="Z502" s="983">
        <f t="shared" ref="Z502" si="1123">G502-J502</f>
        <v>0</v>
      </c>
      <c r="AA502" s="836">
        <f t="shared" ref="AA502" si="1124">G502-M502</f>
        <v>0</v>
      </c>
      <c r="AB502" s="836">
        <f t="shared" ref="AB502" si="1125">G502-P502</f>
        <v>0</v>
      </c>
      <c r="AC502" s="984">
        <f t="shared" ref="AC502" si="1126">G502-S502</f>
        <v>0</v>
      </c>
      <c r="AD502" s="985">
        <f t="shared" ref="AD502" si="1127">IF(G502&gt;0,ROUND((J502/G502),3),0)</f>
        <v>0</v>
      </c>
      <c r="AE502" s="986">
        <f t="shared" ref="AE502" si="1128">IF(G502&gt;0,ROUND((M502/G502),3),0)</f>
        <v>0</v>
      </c>
      <c r="AF502" s="986">
        <f t="shared" ref="AF502" si="1129">IF(G502&gt;0,ROUND((P502/G502),3),0)</f>
        <v>0</v>
      </c>
      <c r="AG502" s="987">
        <f t="shared" ref="AG502" si="1130">IF(G502&gt;0,ROUND((S502/G502),3),0)</f>
        <v>0</v>
      </c>
    </row>
    <row r="503" spans="1:33" s="355" customFormat="1" ht="12" outlineLevel="1">
      <c r="A503" s="1213"/>
      <c r="B503" s="356"/>
      <c r="C503" s="525"/>
      <c r="D503" s="224" t="s">
        <v>75</v>
      </c>
      <c r="E503" s="126" t="s">
        <v>414</v>
      </c>
      <c r="F503" s="140" t="s">
        <v>37</v>
      </c>
      <c r="G503" s="911">
        <f>H503+I503</f>
        <v>0</v>
      </c>
      <c r="H503" s="858"/>
      <c r="I503" s="859"/>
      <c r="J503" s="911">
        <f>K503+L503</f>
        <v>0</v>
      </c>
      <c r="K503" s="858"/>
      <c r="L503" s="859"/>
      <c r="M503" s="911">
        <f>N503+O503</f>
        <v>0</v>
      </c>
      <c r="N503" s="858"/>
      <c r="O503" s="859"/>
      <c r="P503" s="911">
        <f>Q503+R503</f>
        <v>0</v>
      </c>
      <c r="Q503" s="858"/>
      <c r="R503" s="859"/>
      <c r="S503" s="911">
        <f>T503+U503</f>
        <v>0</v>
      </c>
      <c r="T503" s="858"/>
      <c r="U503" s="859"/>
      <c r="V503" s="569" t="s">
        <v>34</v>
      </c>
      <c r="W503" s="570" t="s">
        <v>34</v>
      </c>
      <c r="X503" s="570" t="s">
        <v>34</v>
      </c>
      <c r="Y503" s="571" t="s">
        <v>34</v>
      </c>
      <c r="Z503" s="1004" t="s">
        <v>34</v>
      </c>
      <c r="AA503" s="1005" t="s">
        <v>34</v>
      </c>
      <c r="AB503" s="1005" t="s">
        <v>34</v>
      </c>
      <c r="AC503" s="1006" t="s">
        <v>34</v>
      </c>
      <c r="AD503" s="1004" t="s">
        <v>34</v>
      </c>
      <c r="AE503" s="1005" t="s">
        <v>34</v>
      </c>
      <c r="AF503" s="1005" t="s">
        <v>34</v>
      </c>
      <c r="AG503" s="1006" t="s">
        <v>34</v>
      </c>
    </row>
    <row r="504" spans="1:33" s="355" customFormat="1" ht="12" outlineLevel="1">
      <c r="A504" s="1213"/>
      <c r="B504" s="356"/>
      <c r="C504" s="525"/>
      <c r="D504" s="224" t="s">
        <v>75</v>
      </c>
      <c r="E504" s="126" t="s">
        <v>415</v>
      </c>
      <c r="F504" s="140" t="s">
        <v>62</v>
      </c>
      <c r="G504" s="857">
        <f>IF(I504+H504&gt;0,AVERAGE(H504:I504),0)</f>
        <v>0</v>
      </c>
      <c r="H504" s="858"/>
      <c r="I504" s="859"/>
      <c r="J504" s="857">
        <f>IF(L504+K504&gt;0,AVERAGE(K504:L504),0)</f>
        <v>0</v>
      </c>
      <c r="K504" s="858"/>
      <c r="L504" s="859"/>
      <c r="M504" s="857">
        <f>IF(O504+N504&gt;0,AVERAGE(N504:O504),0)</f>
        <v>0</v>
      </c>
      <c r="N504" s="858"/>
      <c r="O504" s="859"/>
      <c r="P504" s="857">
        <f>IF(R504+Q504&gt;0,AVERAGE(Q504:R504),0)</f>
        <v>0</v>
      </c>
      <c r="Q504" s="858"/>
      <c r="R504" s="859"/>
      <c r="S504" s="857">
        <f>IF(U504+T504&gt;0,AVERAGE(T504:U504),0)</f>
        <v>0</v>
      </c>
      <c r="T504" s="858"/>
      <c r="U504" s="859"/>
      <c r="V504" s="569" t="s">
        <v>34</v>
      </c>
      <c r="W504" s="570" t="s">
        <v>34</v>
      </c>
      <c r="X504" s="570" t="s">
        <v>34</v>
      </c>
      <c r="Y504" s="571" t="s">
        <v>34</v>
      </c>
      <c r="Z504" s="1004" t="s">
        <v>34</v>
      </c>
      <c r="AA504" s="1005" t="s">
        <v>34</v>
      </c>
      <c r="AB504" s="1005" t="s">
        <v>34</v>
      </c>
      <c r="AC504" s="1006" t="s">
        <v>34</v>
      </c>
      <c r="AD504" s="1004" t="s">
        <v>34</v>
      </c>
      <c r="AE504" s="1005" t="s">
        <v>34</v>
      </c>
      <c r="AF504" s="1005" t="s">
        <v>34</v>
      </c>
      <c r="AG504" s="1006" t="s">
        <v>34</v>
      </c>
    </row>
    <row r="505" spans="1:33" s="147" customFormat="1" outlineLevel="1">
      <c r="A505" s="460"/>
      <c r="B505" s="170" t="s">
        <v>606</v>
      </c>
      <c r="C505" s="201" t="s">
        <v>411</v>
      </c>
      <c r="D505" s="202" t="s">
        <v>417</v>
      </c>
      <c r="E505" s="335" t="s">
        <v>418</v>
      </c>
      <c r="F505" s="75" t="s">
        <v>43</v>
      </c>
      <c r="G505" s="653">
        <f>H505+I505</f>
        <v>0</v>
      </c>
      <c r="H505" s="654"/>
      <c r="I505" s="655"/>
      <c r="J505" s="653">
        <f>K505+L505</f>
        <v>0</v>
      </c>
      <c r="K505" s="654"/>
      <c r="L505" s="655"/>
      <c r="M505" s="653">
        <f>N505+O505</f>
        <v>0</v>
      </c>
      <c r="N505" s="654"/>
      <c r="O505" s="655"/>
      <c r="P505" s="653">
        <f>Q505+R505</f>
        <v>0</v>
      </c>
      <c r="Q505" s="654"/>
      <c r="R505" s="655"/>
      <c r="S505" s="653">
        <f>T505+U505</f>
        <v>0</v>
      </c>
      <c r="T505" s="654"/>
      <c r="U505" s="655"/>
      <c r="V505" s="575" t="s">
        <v>34</v>
      </c>
      <c r="W505" s="576" t="s">
        <v>34</v>
      </c>
      <c r="X505" s="576" t="s">
        <v>34</v>
      </c>
      <c r="Y505" s="577" t="s">
        <v>34</v>
      </c>
      <c r="Z505" s="983">
        <f t="shared" ref="Z505" si="1131">G505-J505</f>
        <v>0</v>
      </c>
      <c r="AA505" s="836">
        <f t="shared" ref="AA505" si="1132">G505-M505</f>
        <v>0</v>
      </c>
      <c r="AB505" s="836">
        <f t="shared" ref="AB505" si="1133">G505-P505</f>
        <v>0</v>
      </c>
      <c r="AC505" s="984">
        <f t="shared" ref="AC505" si="1134">G505-S505</f>
        <v>0</v>
      </c>
      <c r="AD505" s="985">
        <f t="shared" ref="AD505" si="1135">IF(G505&gt;0,ROUND((J505/G505),3),0)</f>
        <v>0</v>
      </c>
      <c r="AE505" s="986">
        <f t="shared" ref="AE505" si="1136">IF(G505&gt;0,ROUND((M505/G505),3),0)</f>
        <v>0</v>
      </c>
      <c r="AF505" s="986">
        <f t="shared" ref="AF505" si="1137">IF(G505&gt;0,ROUND((P505/G505),3),0)</f>
        <v>0</v>
      </c>
      <c r="AG505" s="987">
        <f t="shared" ref="AG505" si="1138">IF(G505&gt;0,ROUND((S505/G505),3),0)</f>
        <v>0</v>
      </c>
    </row>
    <row r="506" spans="1:33" s="136" customFormat="1" ht="12" outlineLevel="1">
      <c r="A506" s="1213"/>
      <c r="B506" s="123"/>
      <c r="C506" s="219"/>
      <c r="D506" s="224" t="s">
        <v>417</v>
      </c>
      <c r="E506" s="126" t="s">
        <v>85</v>
      </c>
      <c r="F506" s="140" t="s">
        <v>35</v>
      </c>
      <c r="G506" s="912">
        <f>H506+I506</f>
        <v>0</v>
      </c>
      <c r="H506" s="913"/>
      <c r="I506" s="914"/>
      <c r="J506" s="912">
        <f>K506+L506</f>
        <v>0</v>
      </c>
      <c r="K506" s="913"/>
      <c r="L506" s="914"/>
      <c r="M506" s="912">
        <f>N506+O506</f>
        <v>0</v>
      </c>
      <c r="N506" s="913"/>
      <c r="O506" s="914"/>
      <c r="P506" s="912">
        <f>Q506+R506</f>
        <v>0</v>
      </c>
      <c r="Q506" s="913"/>
      <c r="R506" s="914"/>
      <c r="S506" s="912">
        <f>T506+U506</f>
        <v>0</v>
      </c>
      <c r="T506" s="913"/>
      <c r="U506" s="914"/>
      <c r="V506" s="569" t="s">
        <v>34</v>
      </c>
      <c r="W506" s="570" t="s">
        <v>34</v>
      </c>
      <c r="X506" s="570" t="s">
        <v>34</v>
      </c>
      <c r="Y506" s="571" t="s">
        <v>34</v>
      </c>
      <c r="Z506" s="1004" t="s">
        <v>34</v>
      </c>
      <c r="AA506" s="1005" t="s">
        <v>34</v>
      </c>
      <c r="AB506" s="1005" t="s">
        <v>34</v>
      </c>
      <c r="AC506" s="1006" t="s">
        <v>34</v>
      </c>
      <c r="AD506" s="1004" t="s">
        <v>34</v>
      </c>
      <c r="AE506" s="1005" t="s">
        <v>34</v>
      </c>
      <c r="AF506" s="1005" t="s">
        <v>34</v>
      </c>
      <c r="AG506" s="1006" t="s">
        <v>34</v>
      </c>
    </row>
    <row r="507" spans="1:33" s="147" customFormat="1" outlineLevel="1">
      <c r="A507" s="460"/>
      <c r="B507" s="132" t="s">
        <v>607</v>
      </c>
      <c r="C507" s="212" t="s">
        <v>411</v>
      </c>
      <c r="D507" s="217" t="s">
        <v>417</v>
      </c>
      <c r="E507" s="373" t="s">
        <v>419</v>
      </c>
      <c r="F507" s="146" t="s">
        <v>43</v>
      </c>
      <c r="G507" s="915">
        <f>G508+G512</f>
        <v>0</v>
      </c>
      <c r="H507" s="916">
        <f t="shared" ref="H507" si="1139">H508+H512</f>
        <v>0</v>
      </c>
      <c r="I507" s="917">
        <f>I508+I512</f>
        <v>0</v>
      </c>
      <c r="J507" s="915">
        <f>J508+J512</f>
        <v>0</v>
      </c>
      <c r="K507" s="916">
        <f t="shared" ref="K507:L507" si="1140">K508+K512</f>
        <v>0</v>
      </c>
      <c r="L507" s="917">
        <f t="shared" si="1140"/>
        <v>0</v>
      </c>
      <c r="M507" s="915">
        <f>M508+M512</f>
        <v>0</v>
      </c>
      <c r="N507" s="916">
        <f t="shared" ref="N507:O507" si="1141">N508+N512</f>
        <v>0</v>
      </c>
      <c r="O507" s="917">
        <f t="shared" si="1141"/>
        <v>0</v>
      </c>
      <c r="P507" s="915">
        <f>P508+P512</f>
        <v>0</v>
      </c>
      <c r="Q507" s="916">
        <f t="shared" ref="Q507:R507" si="1142">Q508+Q512</f>
        <v>0</v>
      </c>
      <c r="R507" s="917">
        <f t="shared" si="1142"/>
        <v>0</v>
      </c>
      <c r="S507" s="915">
        <f>S508+S512</f>
        <v>0</v>
      </c>
      <c r="T507" s="916">
        <f t="shared" ref="T507:U507" si="1143">T508+T512</f>
        <v>0</v>
      </c>
      <c r="U507" s="917">
        <f t="shared" si="1143"/>
        <v>0</v>
      </c>
      <c r="V507" s="575" t="s">
        <v>34</v>
      </c>
      <c r="W507" s="576" t="s">
        <v>34</v>
      </c>
      <c r="X507" s="576" t="s">
        <v>34</v>
      </c>
      <c r="Y507" s="577" t="s">
        <v>34</v>
      </c>
      <c r="Z507" s="1028">
        <f t="shared" ref="Z507:Z508" si="1144">G507-J507</f>
        <v>0</v>
      </c>
      <c r="AA507" s="1029">
        <f t="shared" ref="AA507:AA508" si="1145">G507-M507</f>
        <v>0</v>
      </c>
      <c r="AB507" s="1029">
        <f t="shared" ref="AB507:AB508" si="1146">G507-P507</f>
        <v>0</v>
      </c>
      <c r="AC507" s="984">
        <f t="shared" ref="AC507:AC508" si="1147">G507-S507</f>
        <v>0</v>
      </c>
      <c r="AD507" s="985">
        <f t="shared" ref="AD507:AD508" si="1148">IF(G507&gt;0,ROUND((J507/G507),3),0)</f>
        <v>0</v>
      </c>
      <c r="AE507" s="986">
        <f t="shared" ref="AE507:AE508" si="1149">IF(G507&gt;0,ROUND((M507/G507),3),0)</f>
        <v>0</v>
      </c>
      <c r="AF507" s="986">
        <f t="shared" ref="AF507:AF508" si="1150">IF(G507&gt;0,ROUND((P507/G507),3),0)</f>
        <v>0</v>
      </c>
      <c r="AG507" s="987">
        <f t="shared" ref="AG507:AG508" si="1151">IF(G507&gt;0,ROUND((S507/G507),3),0)</f>
        <v>0</v>
      </c>
    </row>
    <row r="508" spans="1:33" s="234" customFormat="1" ht="13.2" outlineLevel="1">
      <c r="A508" s="1213"/>
      <c r="B508" s="222" t="s">
        <v>608</v>
      </c>
      <c r="C508" s="223" t="s">
        <v>411</v>
      </c>
      <c r="D508" s="224" t="s">
        <v>417</v>
      </c>
      <c r="E508" s="232" t="s">
        <v>420</v>
      </c>
      <c r="F508" s="339" t="s">
        <v>43</v>
      </c>
      <c r="G508" s="870">
        <f>H508+I508</f>
        <v>0</v>
      </c>
      <c r="H508" s="871">
        <f>ROUND(H510*H511/1000,1)</f>
        <v>0</v>
      </c>
      <c r="I508" s="872">
        <f>ROUND(I510*I511/1000,1)</f>
        <v>0</v>
      </c>
      <c r="J508" s="870">
        <f>K508+L508</f>
        <v>0</v>
      </c>
      <c r="K508" s="871">
        <f>ROUND(K510*K511/1000,1)</f>
        <v>0</v>
      </c>
      <c r="L508" s="872">
        <f>ROUND(L510*L511/1000,1)</f>
        <v>0</v>
      </c>
      <c r="M508" s="870">
        <f>N508+O508</f>
        <v>0</v>
      </c>
      <c r="N508" s="871">
        <f>ROUND(N510*N511/1000,1)</f>
        <v>0</v>
      </c>
      <c r="O508" s="872">
        <f>ROUND(O510*O511/1000,1)</f>
        <v>0</v>
      </c>
      <c r="P508" s="870">
        <f>Q508+R508</f>
        <v>0</v>
      </c>
      <c r="Q508" s="871">
        <f>ROUND(Q510*Q511/1000,1)</f>
        <v>0</v>
      </c>
      <c r="R508" s="872">
        <f>ROUND(R510*R511/1000,1)</f>
        <v>0</v>
      </c>
      <c r="S508" s="870">
        <f>T508+U508</f>
        <v>0</v>
      </c>
      <c r="T508" s="871">
        <f>ROUND(T510*T511/1000,1)</f>
        <v>0</v>
      </c>
      <c r="U508" s="872">
        <f>ROUND(U510*U511/1000,1)</f>
        <v>0</v>
      </c>
      <c r="V508" s="590" t="s">
        <v>34</v>
      </c>
      <c r="W508" s="591" t="s">
        <v>34</v>
      </c>
      <c r="X508" s="591" t="s">
        <v>34</v>
      </c>
      <c r="Y508" s="592" t="s">
        <v>34</v>
      </c>
      <c r="Z508" s="988">
        <f t="shared" si="1144"/>
        <v>0</v>
      </c>
      <c r="AA508" s="855">
        <f t="shared" si="1145"/>
        <v>0</v>
      </c>
      <c r="AB508" s="855">
        <f t="shared" si="1146"/>
        <v>0</v>
      </c>
      <c r="AC508" s="984">
        <f t="shared" si="1147"/>
        <v>0</v>
      </c>
      <c r="AD508" s="985">
        <f t="shared" si="1148"/>
        <v>0</v>
      </c>
      <c r="AE508" s="986">
        <f t="shared" si="1149"/>
        <v>0</v>
      </c>
      <c r="AF508" s="986">
        <f t="shared" si="1150"/>
        <v>0</v>
      </c>
      <c r="AG508" s="987">
        <f t="shared" si="1151"/>
        <v>0</v>
      </c>
    </row>
    <row r="509" spans="1:33" s="521" customFormat="1" ht="11.4" outlineLevel="1">
      <c r="A509" s="1227"/>
      <c r="B509" s="526"/>
      <c r="C509" s="527"/>
      <c r="D509" s="238" t="s">
        <v>417</v>
      </c>
      <c r="E509" s="239" t="s">
        <v>85</v>
      </c>
      <c r="F509" s="344" t="s">
        <v>35</v>
      </c>
      <c r="G509" s="918">
        <f>H509+I509</f>
        <v>0</v>
      </c>
      <c r="H509" s="919"/>
      <c r="I509" s="920"/>
      <c r="J509" s="918">
        <f>K509+L509</f>
        <v>0</v>
      </c>
      <c r="K509" s="919"/>
      <c r="L509" s="920"/>
      <c r="M509" s="918">
        <f>N509+O509</f>
        <v>0</v>
      </c>
      <c r="N509" s="919"/>
      <c r="O509" s="920"/>
      <c r="P509" s="918">
        <f>Q509+R509</f>
        <v>0</v>
      </c>
      <c r="Q509" s="919"/>
      <c r="R509" s="920"/>
      <c r="S509" s="918">
        <f>T509+U509</f>
        <v>0</v>
      </c>
      <c r="T509" s="919"/>
      <c r="U509" s="920"/>
      <c r="V509" s="569" t="s">
        <v>34</v>
      </c>
      <c r="W509" s="570" t="s">
        <v>34</v>
      </c>
      <c r="X509" s="570" t="s">
        <v>34</v>
      </c>
      <c r="Y509" s="571" t="s">
        <v>34</v>
      </c>
      <c r="Z509" s="1004" t="s">
        <v>34</v>
      </c>
      <c r="AA509" s="1005" t="s">
        <v>34</v>
      </c>
      <c r="AB509" s="1005" t="s">
        <v>34</v>
      </c>
      <c r="AC509" s="1006" t="s">
        <v>34</v>
      </c>
      <c r="AD509" s="1004" t="s">
        <v>34</v>
      </c>
      <c r="AE509" s="1005" t="s">
        <v>34</v>
      </c>
      <c r="AF509" s="1005" t="s">
        <v>34</v>
      </c>
      <c r="AG509" s="1006" t="s">
        <v>34</v>
      </c>
    </row>
    <row r="510" spans="1:33" s="521" customFormat="1" ht="11.4" outlineLevel="1">
      <c r="A510" s="1227"/>
      <c r="B510" s="526"/>
      <c r="C510" s="527"/>
      <c r="D510" s="238" t="s">
        <v>417</v>
      </c>
      <c r="E510" s="239" t="s">
        <v>414</v>
      </c>
      <c r="F510" s="344" t="s">
        <v>37</v>
      </c>
      <c r="G510" s="921">
        <f>H510+I510</f>
        <v>0</v>
      </c>
      <c r="H510" s="922"/>
      <c r="I510" s="923"/>
      <c r="J510" s="921">
        <f>K510+L510</f>
        <v>0</v>
      </c>
      <c r="K510" s="922"/>
      <c r="L510" s="923"/>
      <c r="M510" s="921">
        <f>N510+O510</f>
        <v>0</v>
      </c>
      <c r="N510" s="922"/>
      <c r="O510" s="923"/>
      <c r="P510" s="921">
        <f>Q510+R510</f>
        <v>0</v>
      </c>
      <c r="Q510" s="922"/>
      <c r="R510" s="923"/>
      <c r="S510" s="921">
        <f>T510+U510</f>
        <v>0</v>
      </c>
      <c r="T510" s="922"/>
      <c r="U510" s="923"/>
      <c r="V510" s="569" t="s">
        <v>34</v>
      </c>
      <c r="W510" s="570" t="s">
        <v>34</v>
      </c>
      <c r="X510" s="570" t="s">
        <v>34</v>
      </c>
      <c r="Y510" s="571" t="s">
        <v>34</v>
      </c>
      <c r="Z510" s="1004" t="s">
        <v>34</v>
      </c>
      <c r="AA510" s="1005" t="s">
        <v>34</v>
      </c>
      <c r="AB510" s="1005" t="s">
        <v>34</v>
      </c>
      <c r="AC510" s="1006" t="s">
        <v>34</v>
      </c>
      <c r="AD510" s="1004" t="s">
        <v>34</v>
      </c>
      <c r="AE510" s="1005" t="s">
        <v>34</v>
      </c>
      <c r="AF510" s="1005" t="s">
        <v>34</v>
      </c>
      <c r="AG510" s="1006" t="s">
        <v>34</v>
      </c>
    </row>
    <row r="511" spans="1:33" s="522" customFormat="1" ht="11.4" outlineLevel="1">
      <c r="A511" s="1227"/>
      <c r="B511" s="528"/>
      <c r="C511" s="529"/>
      <c r="D511" s="238" t="s">
        <v>417</v>
      </c>
      <c r="E511" s="239" t="s">
        <v>415</v>
      </c>
      <c r="F511" s="344" t="s">
        <v>62</v>
      </c>
      <c r="G511" s="876">
        <f>IF(I511+H511&gt;0,AVERAGE(H511:I511),0)</f>
        <v>0</v>
      </c>
      <c r="H511" s="877"/>
      <c r="I511" s="878"/>
      <c r="J511" s="876">
        <f>IF(L511+K511&gt;0,AVERAGE(K511:L511),0)</f>
        <v>0</v>
      </c>
      <c r="K511" s="877"/>
      <c r="L511" s="878"/>
      <c r="M511" s="876">
        <f>IF(O511+N511&gt;0,AVERAGE(N511:O511),0)</f>
        <v>0</v>
      </c>
      <c r="N511" s="877"/>
      <c r="O511" s="878"/>
      <c r="P511" s="876">
        <f>IF(R511+Q511&gt;0,AVERAGE(Q511:R511),0)</f>
        <v>0</v>
      </c>
      <c r="Q511" s="877"/>
      <c r="R511" s="878"/>
      <c r="S511" s="876">
        <f>IF(U511+T511&gt;0,AVERAGE(T511:U511),0)</f>
        <v>0</v>
      </c>
      <c r="T511" s="877"/>
      <c r="U511" s="878"/>
      <c r="V511" s="569" t="s">
        <v>34</v>
      </c>
      <c r="W511" s="570" t="s">
        <v>34</v>
      </c>
      <c r="X511" s="570" t="s">
        <v>34</v>
      </c>
      <c r="Y511" s="571" t="s">
        <v>34</v>
      </c>
      <c r="Z511" s="1004" t="s">
        <v>34</v>
      </c>
      <c r="AA511" s="1005" t="s">
        <v>34</v>
      </c>
      <c r="AB511" s="1005" t="s">
        <v>34</v>
      </c>
      <c r="AC511" s="1006" t="s">
        <v>34</v>
      </c>
      <c r="AD511" s="1004" t="s">
        <v>34</v>
      </c>
      <c r="AE511" s="1005" t="s">
        <v>34</v>
      </c>
      <c r="AF511" s="1005" t="s">
        <v>34</v>
      </c>
      <c r="AG511" s="1006" t="s">
        <v>34</v>
      </c>
    </row>
    <row r="512" spans="1:33" s="234" customFormat="1" ht="13.2" outlineLevel="1">
      <c r="A512" s="1213"/>
      <c r="B512" s="222" t="s">
        <v>609</v>
      </c>
      <c r="C512" s="223" t="s">
        <v>411</v>
      </c>
      <c r="D512" s="224" t="s">
        <v>417</v>
      </c>
      <c r="E512" s="232" t="s">
        <v>421</v>
      </c>
      <c r="F512" s="339" t="s">
        <v>43</v>
      </c>
      <c r="G512" s="870">
        <f>H512+I512</f>
        <v>0</v>
      </c>
      <c r="H512" s="871">
        <f>ROUND(H514*H515/1000,1)</f>
        <v>0</v>
      </c>
      <c r="I512" s="872">
        <f>ROUND(I514*I515/1000,1)</f>
        <v>0</v>
      </c>
      <c r="J512" s="870">
        <f>K512+L512</f>
        <v>0</v>
      </c>
      <c r="K512" s="871">
        <f>ROUND(K514*K515/1000,1)</f>
        <v>0</v>
      </c>
      <c r="L512" s="872">
        <f>ROUND(L514*L515/1000,1)</f>
        <v>0</v>
      </c>
      <c r="M512" s="870">
        <f>N512+O512</f>
        <v>0</v>
      </c>
      <c r="N512" s="871">
        <f>ROUND(N514*N515/1000,1)</f>
        <v>0</v>
      </c>
      <c r="O512" s="872">
        <f>ROUND(O514*O515/1000,1)</f>
        <v>0</v>
      </c>
      <c r="P512" s="870">
        <f>Q512+R512</f>
        <v>0</v>
      </c>
      <c r="Q512" s="871">
        <f>ROUND(Q514*Q515/1000,1)</f>
        <v>0</v>
      </c>
      <c r="R512" s="872">
        <f>ROUND(R514*R515/1000,1)</f>
        <v>0</v>
      </c>
      <c r="S512" s="870">
        <f>T512+U512</f>
        <v>0</v>
      </c>
      <c r="T512" s="871">
        <f>ROUND(T514*T515/1000,1)</f>
        <v>0</v>
      </c>
      <c r="U512" s="872">
        <f>ROUND(U514*U515/1000,1)</f>
        <v>0</v>
      </c>
      <c r="V512" s="575" t="s">
        <v>34</v>
      </c>
      <c r="W512" s="576" t="s">
        <v>34</v>
      </c>
      <c r="X512" s="576" t="s">
        <v>34</v>
      </c>
      <c r="Y512" s="577" t="s">
        <v>34</v>
      </c>
      <c r="Z512" s="983">
        <f t="shared" ref="Z512" si="1152">G512-J512</f>
        <v>0</v>
      </c>
      <c r="AA512" s="836">
        <f t="shared" ref="AA512" si="1153">G512-M512</f>
        <v>0</v>
      </c>
      <c r="AB512" s="836">
        <f t="shared" ref="AB512" si="1154">G512-P512</f>
        <v>0</v>
      </c>
      <c r="AC512" s="984">
        <f t="shared" ref="AC512" si="1155">G512-S512</f>
        <v>0</v>
      </c>
      <c r="AD512" s="985">
        <f t="shared" ref="AD512" si="1156">IF(G512&gt;0,ROUND((J512/G512),3),0)</f>
        <v>0</v>
      </c>
      <c r="AE512" s="986">
        <f t="shared" ref="AE512" si="1157">IF(G512&gt;0,ROUND((M512/G512),3),0)</f>
        <v>0</v>
      </c>
      <c r="AF512" s="986">
        <f t="shared" ref="AF512" si="1158">IF(G512&gt;0,ROUND((P512/G512),3),0)</f>
        <v>0</v>
      </c>
      <c r="AG512" s="987">
        <f t="shared" ref="AG512" si="1159">IF(G512&gt;0,ROUND((S512/G512),3),0)</f>
        <v>0</v>
      </c>
    </row>
    <row r="513" spans="1:33" s="521" customFormat="1" ht="11.4" outlineLevel="1">
      <c r="A513" s="1227"/>
      <c r="B513" s="526"/>
      <c r="C513" s="527"/>
      <c r="D513" s="238" t="s">
        <v>417</v>
      </c>
      <c r="E513" s="239" t="s">
        <v>85</v>
      </c>
      <c r="F513" s="344" t="s">
        <v>35</v>
      </c>
      <c r="G513" s="918">
        <f>H513+I513</f>
        <v>0</v>
      </c>
      <c r="H513" s="919"/>
      <c r="I513" s="920"/>
      <c r="J513" s="918">
        <f>K513+L513</f>
        <v>0</v>
      </c>
      <c r="K513" s="919"/>
      <c r="L513" s="920"/>
      <c r="M513" s="918">
        <f>N513+O513</f>
        <v>0</v>
      </c>
      <c r="N513" s="919"/>
      <c r="O513" s="920"/>
      <c r="P513" s="918">
        <f>Q513+R513</f>
        <v>0</v>
      </c>
      <c r="Q513" s="919"/>
      <c r="R513" s="920"/>
      <c r="S513" s="918">
        <f>T513+U513</f>
        <v>0</v>
      </c>
      <c r="T513" s="919"/>
      <c r="U513" s="920"/>
      <c r="V513" s="569" t="s">
        <v>34</v>
      </c>
      <c r="W513" s="570" t="s">
        <v>34</v>
      </c>
      <c r="X513" s="570" t="s">
        <v>34</v>
      </c>
      <c r="Y513" s="571" t="s">
        <v>34</v>
      </c>
      <c r="Z513" s="1004" t="s">
        <v>34</v>
      </c>
      <c r="AA513" s="1005" t="s">
        <v>34</v>
      </c>
      <c r="AB513" s="1005" t="s">
        <v>34</v>
      </c>
      <c r="AC513" s="1006" t="s">
        <v>34</v>
      </c>
      <c r="AD513" s="1004" t="s">
        <v>34</v>
      </c>
      <c r="AE513" s="1005" t="s">
        <v>34</v>
      </c>
      <c r="AF513" s="1005" t="s">
        <v>34</v>
      </c>
      <c r="AG513" s="1006" t="s">
        <v>34</v>
      </c>
    </row>
    <row r="514" spans="1:33" s="521" customFormat="1" ht="11.4" outlineLevel="1">
      <c r="A514" s="1227"/>
      <c r="B514" s="526"/>
      <c r="C514" s="530"/>
      <c r="D514" s="238" t="s">
        <v>417</v>
      </c>
      <c r="E514" s="239" t="s">
        <v>414</v>
      </c>
      <c r="F514" s="344" t="s">
        <v>37</v>
      </c>
      <c r="G514" s="921">
        <f>H514+I514</f>
        <v>0</v>
      </c>
      <c r="H514" s="922"/>
      <c r="I514" s="923"/>
      <c r="J514" s="921">
        <f>K514+L514</f>
        <v>0</v>
      </c>
      <c r="K514" s="922"/>
      <c r="L514" s="923"/>
      <c r="M514" s="921">
        <f>N514+O514</f>
        <v>0</v>
      </c>
      <c r="N514" s="922"/>
      <c r="O514" s="923"/>
      <c r="P514" s="921">
        <f>Q514+R514</f>
        <v>0</v>
      </c>
      <c r="Q514" s="922"/>
      <c r="R514" s="923"/>
      <c r="S514" s="921">
        <f>T514+U514</f>
        <v>0</v>
      </c>
      <c r="T514" s="922"/>
      <c r="U514" s="923"/>
      <c r="V514" s="569" t="s">
        <v>34</v>
      </c>
      <c r="W514" s="570" t="s">
        <v>34</v>
      </c>
      <c r="X514" s="570" t="s">
        <v>34</v>
      </c>
      <c r="Y514" s="571" t="s">
        <v>34</v>
      </c>
      <c r="Z514" s="1004" t="s">
        <v>34</v>
      </c>
      <c r="AA514" s="1005" t="s">
        <v>34</v>
      </c>
      <c r="AB514" s="1005" t="s">
        <v>34</v>
      </c>
      <c r="AC514" s="1006" t="s">
        <v>34</v>
      </c>
      <c r="AD514" s="1004" t="s">
        <v>34</v>
      </c>
      <c r="AE514" s="1005" t="s">
        <v>34</v>
      </c>
      <c r="AF514" s="1005" t="s">
        <v>34</v>
      </c>
      <c r="AG514" s="1006" t="s">
        <v>34</v>
      </c>
    </row>
    <row r="515" spans="1:33" s="522" customFormat="1" ht="12" outlineLevel="1" thickBot="1">
      <c r="A515" s="1227"/>
      <c r="B515" s="536"/>
      <c r="C515" s="624"/>
      <c r="D515" s="623" t="s">
        <v>417</v>
      </c>
      <c r="E515" s="625" t="s">
        <v>415</v>
      </c>
      <c r="F515" s="626" t="s">
        <v>62</v>
      </c>
      <c r="G515" s="879">
        <f>IF(I515+H515&gt;0,AVERAGE(H515:I515),0)</f>
        <v>0</v>
      </c>
      <c r="H515" s="880"/>
      <c r="I515" s="881"/>
      <c r="J515" s="879">
        <f>IF(L515+K515&gt;0,AVERAGE(K515:L515),0)</f>
        <v>0</v>
      </c>
      <c r="K515" s="880"/>
      <c r="L515" s="881"/>
      <c r="M515" s="879">
        <f>IF(O515+N515&gt;0,AVERAGE(N515:O515),0)</f>
        <v>0</v>
      </c>
      <c r="N515" s="880"/>
      <c r="O515" s="881"/>
      <c r="P515" s="879">
        <f>IF(R515+Q515&gt;0,AVERAGE(Q515:R515),0)</f>
        <v>0</v>
      </c>
      <c r="Q515" s="880"/>
      <c r="R515" s="881"/>
      <c r="S515" s="879">
        <f>IF(U515+T515&gt;0,AVERAGE(T515:U515),0)</f>
        <v>0</v>
      </c>
      <c r="T515" s="880"/>
      <c r="U515" s="881"/>
      <c r="V515" s="572" t="s">
        <v>34</v>
      </c>
      <c r="W515" s="573" t="s">
        <v>34</v>
      </c>
      <c r="X515" s="573" t="s">
        <v>34</v>
      </c>
      <c r="Y515" s="574" t="s">
        <v>34</v>
      </c>
      <c r="Z515" s="1007" t="s">
        <v>34</v>
      </c>
      <c r="AA515" s="1008" t="s">
        <v>34</v>
      </c>
      <c r="AB515" s="1008" t="s">
        <v>34</v>
      </c>
      <c r="AC515" s="1009" t="s">
        <v>34</v>
      </c>
      <c r="AD515" s="1007" t="s">
        <v>34</v>
      </c>
      <c r="AE515" s="1008" t="s">
        <v>34</v>
      </c>
      <c r="AF515" s="1008" t="s">
        <v>34</v>
      </c>
      <c r="AG515" s="1009" t="s">
        <v>34</v>
      </c>
    </row>
    <row r="516" spans="1:33" s="522" customFormat="1" ht="16.8" outlineLevel="1" thickTop="1" thickBot="1">
      <c r="A516" s="131"/>
      <c r="B516" s="249" t="s">
        <v>610</v>
      </c>
      <c r="C516" s="193">
        <v>3122</v>
      </c>
      <c r="D516" s="194" t="s">
        <v>83</v>
      </c>
      <c r="E516" s="664" t="s">
        <v>654</v>
      </c>
      <c r="F516" s="270" t="s">
        <v>43</v>
      </c>
      <c r="G516" s="846">
        <f>H516+I516</f>
        <v>0</v>
      </c>
      <c r="H516" s="847"/>
      <c r="I516" s="848"/>
      <c r="J516" s="846">
        <f>K516+L516</f>
        <v>0</v>
      </c>
      <c r="K516" s="847"/>
      <c r="L516" s="848"/>
      <c r="M516" s="846">
        <f>N516+O516</f>
        <v>0</v>
      </c>
      <c r="N516" s="847"/>
      <c r="O516" s="848"/>
      <c r="P516" s="846">
        <f>Q516+R516</f>
        <v>0</v>
      </c>
      <c r="Q516" s="847"/>
      <c r="R516" s="848"/>
      <c r="S516" s="846">
        <f>T516+U516</f>
        <v>0</v>
      </c>
      <c r="T516" s="847"/>
      <c r="U516" s="848"/>
      <c r="V516" s="581" t="s">
        <v>34</v>
      </c>
      <c r="W516" s="582" t="s">
        <v>34</v>
      </c>
      <c r="X516" s="582" t="s">
        <v>34</v>
      </c>
      <c r="Y516" s="583" t="s">
        <v>34</v>
      </c>
      <c r="Z516" s="1016">
        <f t="shared" ref="Z516:Z521" si="1160">G516-J516</f>
        <v>0</v>
      </c>
      <c r="AA516" s="868">
        <f t="shared" ref="AA516:AA521" si="1161">G516-M516</f>
        <v>0</v>
      </c>
      <c r="AB516" s="868">
        <f t="shared" ref="AB516:AB521" si="1162">G516-P516</f>
        <v>0</v>
      </c>
      <c r="AC516" s="1017">
        <f t="shared" ref="AC516:AC521" si="1163">G516-S516</f>
        <v>0</v>
      </c>
      <c r="AD516" s="1018">
        <f t="shared" ref="AD516" si="1164">IF(G516&gt;0,ROUND((J516/G516),3),0)</f>
        <v>0</v>
      </c>
      <c r="AE516" s="1019">
        <f t="shared" ref="AE516" si="1165">IF(G516&gt;0,ROUND((M516/G516),3),0)</f>
        <v>0</v>
      </c>
      <c r="AF516" s="1019">
        <f t="shared" ref="AF516" si="1166">IF(G516&gt;0,ROUND((P516/G516),3),0)</f>
        <v>0</v>
      </c>
      <c r="AG516" s="1020">
        <f t="shared" ref="AG516" si="1167">IF(G516&gt;0,ROUND((S516/G516),3),0)</f>
        <v>0</v>
      </c>
    </row>
    <row r="517" spans="1:33" s="522" customFormat="1" ht="16.8" outlineLevel="1" thickTop="1" thickBot="1">
      <c r="A517" s="131"/>
      <c r="B517" s="249" t="s">
        <v>655</v>
      </c>
      <c r="C517" s="193">
        <v>3122</v>
      </c>
      <c r="D517" s="194"/>
      <c r="E517" s="664" t="s">
        <v>576</v>
      </c>
      <c r="F517" s="270" t="s">
        <v>43</v>
      </c>
      <c r="G517" s="846">
        <f>H517+I517</f>
        <v>0</v>
      </c>
      <c r="H517" s="847"/>
      <c r="I517" s="848"/>
      <c r="J517" s="846">
        <f>K517+L517</f>
        <v>0</v>
      </c>
      <c r="K517" s="847"/>
      <c r="L517" s="848"/>
      <c r="M517" s="846">
        <f>N517+O517</f>
        <v>0</v>
      </c>
      <c r="N517" s="847"/>
      <c r="O517" s="848"/>
      <c r="P517" s="846">
        <f>Q517+R517</f>
        <v>0</v>
      </c>
      <c r="Q517" s="847"/>
      <c r="R517" s="848"/>
      <c r="S517" s="846">
        <f>T517+U517</f>
        <v>0</v>
      </c>
      <c r="T517" s="847"/>
      <c r="U517" s="848"/>
      <c r="V517" s="581" t="s">
        <v>34</v>
      </c>
      <c r="W517" s="582" t="s">
        <v>34</v>
      </c>
      <c r="X517" s="582" t="s">
        <v>34</v>
      </c>
      <c r="Y517" s="583" t="s">
        <v>34</v>
      </c>
      <c r="Z517" s="1016">
        <f t="shared" si="1160"/>
        <v>0</v>
      </c>
      <c r="AA517" s="868">
        <f t="shared" si="1161"/>
        <v>0</v>
      </c>
      <c r="AB517" s="868">
        <f t="shared" si="1162"/>
        <v>0</v>
      </c>
      <c r="AC517" s="1017">
        <f t="shared" si="1163"/>
        <v>0</v>
      </c>
      <c r="AD517" s="1018">
        <f t="shared" ref="AD517:AD521" si="1168">IF(G517&gt;0,ROUND((J517/G517),3),0)</f>
        <v>0</v>
      </c>
      <c r="AE517" s="1019">
        <f t="shared" ref="AE517:AE521" si="1169">IF(G517&gt;0,ROUND((M517/G517),3),0)</f>
        <v>0</v>
      </c>
      <c r="AF517" s="1019">
        <f t="shared" ref="AF517:AF521" si="1170">IF(G517&gt;0,ROUND((P517/G517),3),0)</f>
        <v>0</v>
      </c>
      <c r="AG517" s="1020">
        <f t="shared" ref="AG517:AG518" si="1171">IF(G517&gt;0,ROUND((S517/G517),3),0)</f>
        <v>0</v>
      </c>
    </row>
    <row r="518" spans="1:33" s="147" customFormat="1" ht="27.6" outlineLevel="1" thickTop="1" thickBot="1">
      <c r="A518" s="131"/>
      <c r="B518" s="206" t="s">
        <v>656</v>
      </c>
      <c r="C518" s="549" t="s">
        <v>411</v>
      </c>
      <c r="D518" s="374"/>
      <c r="E518" s="550" t="s">
        <v>161</v>
      </c>
      <c r="F518" s="207" t="s">
        <v>43</v>
      </c>
      <c r="G518" s="656">
        <f>H518+I518</f>
        <v>0</v>
      </c>
      <c r="H518" s="657"/>
      <c r="I518" s="658"/>
      <c r="J518" s="656">
        <f>K518+L518</f>
        <v>0</v>
      </c>
      <c r="K518" s="657"/>
      <c r="L518" s="658"/>
      <c r="M518" s="656">
        <f>N518+O518</f>
        <v>0</v>
      </c>
      <c r="N518" s="657"/>
      <c r="O518" s="658"/>
      <c r="P518" s="656">
        <f>Q518+R518</f>
        <v>0</v>
      </c>
      <c r="Q518" s="657"/>
      <c r="R518" s="658"/>
      <c r="S518" s="656">
        <f>T518+U518</f>
        <v>0</v>
      </c>
      <c r="T518" s="657"/>
      <c r="U518" s="658"/>
      <c r="V518" s="575" t="s">
        <v>34</v>
      </c>
      <c r="W518" s="576" t="s">
        <v>34</v>
      </c>
      <c r="X518" s="576" t="s">
        <v>34</v>
      </c>
      <c r="Y518" s="577" t="s">
        <v>34</v>
      </c>
      <c r="Z518" s="983">
        <f t="shared" si="1160"/>
        <v>0</v>
      </c>
      <c r="AA518" s="836">
        <f t="shared" si="1161"/>
        <v>0</v>
      </c>
      <c r="AB518" s="836">
        <f t="shared" si="1162"/>
        <v>0</v>
      </c>
      <c r="AC518" s="984">
        <f t="shared" si="1163"/>
        <v>0</v>
      </c>
      <c r="AD518" s="985">
        <f t="shared" si="1168"/>
        <v>0</v>
      </c>
      <c r="AE518" s="986">
        <f t="shared" si="1169"/>
        <v>0</v>
      </c>
      <c r="AF518" s="986">
        <f t="shared" si="1170"/>
        <v>0</v>
      </c>
      <c r="AG518" s="987">
        <f t="shared" si="1171"/>
        <v>0</v>
      </c>
    </row>
    <row r="519" spans="1:33" s="81" customFormat="1" ht="18.600000000000001" thickBot="1">
      <c r="A519" s="1212"/>
      <c r="B519" s="108" t="s">
        <v>422</v>
      </c>
      <c r="C519" s="210" t="s">
        <v>423</v>
      </c>
      <c r="D519" s="109"/>
      <c r="E519" s="211" t="s">
        <v>424</v>
      </c>
      <c r="F519" s="375" t="s">
        <v>43</v>
      </c>
      <c r="G519" s="833">
        <f>ROUND(G520+G532+G533+G534,1)</f>
        <v>200</v>
      </c>
      <c r="H519" s="834">
        <f>ROUND(H520+H532+H533+H534,1)</f>
        <v>0</v>
      </c>
      <c r="I519" s="835">
        <f>ROUND(I520+I532+I533+I534,1)</f>
        <v>200</v>
      </c>
      <c r="J519" s="833">
        <f t="shared" ref="J519:U519" si="1172">ROUND(J520+J532+J533+J534,1)</f>
        <v>12.9</v>
      </c>
      <c r="K519" s="834">
        <f t="shared" si="1172"/>
        <v>0</v>
      </c>
      <c r="L519" s="835">
        <f t="shared" si="1172"/>
        <v>12.9</v>
      </c>
      <c r="M519" s="833">
        <f t="shared" si="1172"/>
        <v>12.9</v>
      </c>
      <c r="N519" s="834">
        <f t="shared" si="1172"/>
        <v>0</v>
      </c>
      <c r="O519" s="835">
        <f t="shared" si="1172"/>
        <v>12.9</v>
      </c>
      <c r="P519" s="833">
        <f t="shared" si="1172"/>
        <v>0</v>
      </c>
      <c r="Q519" s="834">
        <f t="shared" si="1172"/>
        <v>0</v>
      </c>
      <c r="R519" s="835">
        <f t="shared" si="1172"/>
        <v>0</v>
      </c>
      <c r="S519" s="833">
        <f t="shared" si="1172"/>
        <v>0</v>
      </c>
      <c r="T519" s="834">
        <f t="shared" si="1172"/>
        <v>0</v>
      </c>
      <c r="U519" s="835">
        <f t="shared" si="1172"/>
        <v>0</v>
      </c>
      <c r="V519" s="564" t="s">
        <v>34</v>
      </c>
      <c r="W519" s="554" t="s">
        <v>34</v>
      </c>
      <c r="X519" s="554" t="s">
        <v>34</v>
      </c>
      <c r="Y519" s="565" t="s">
        <v>34</v>
      </c>
      <c r="Z519" s="977">
        <f t="shared" si="1160"/>
        <v>187.1</v>
      </c>
      <c r="AA519" s="978">
        <f t="shared" si="1161"/>
        <v>187.1</v>
      </c>
      <c r="AB519" s="978">
        <f t="shared" si="1162"/>
        <v>200</v>
      </c>
      <c r="AC519" s="979">
        <f t="shared" si="1163"/>
        <v>200</v>
      </c>
      <c r="AD519" s="980">
        <f t="shared" si="1168"/>
        <v>6.5000000000000002E-2</v>
      </c>
      <c r="AE519" s="981">
        <f t="shared" si="1169"/>
        <v>6.5000000000000002E-2</v>
      </c>
      <c r="AF519" s="981">
        <f t="shared" si="1170"/>
        <v>0</v>
      </c>
      <c r="AG519" s="982">
        <f>IF(G519&gt;0,ROUND((S519/G519),3),0)</f>
        <v>0</v>
      </c>
    </row>
    <row r="520" spans="1:33" s="121" customFormat="1" ht="16.2" outlineLevel="1" thickBot="1">
      <c r="A520" s="131"/>
      <c r="B520" s="376" t="s">
        <v>425</v>
      </c>
      <c r="C520" s="353" t="s">
        <v>426</v>
      </c>
      <c r="D520" s="354"/>
      <c r="E520" s="284" t="s">
        <v>427</v>
      </c>
      <c r="F520" s="149" t="s">
        <v>43</v>
      </c>
      <c r="G520" s="849">
        <f>G521+G523+G525+G527+G529</f>
        <v>200</v>
      </c>
      <c r="H520" s="850">
        <f>H521+H523+H525+H527+H529</f>
        <v>0</v>
      </c>
      <c r="I520" s="851">
        <f t="shared" ref="I520" si="1173">I521+I523+I525+I527+I529</f>
        <v>200</v>
      </c>
      <c r="J520" s="849">
        <f>J521+J523+J525+J527+J529</f>
        <v>0</v>
      </c>
      <c r="K520" s="850">
        <f>K521+K523+K525+K527+K529</f>
        <v>0</v>
      </c>
      <c r="L520" s="851">
        <f t="shared" ref="L520" si="1174">L521+L523+L525+L527+L529</f>
        <v>0</v>
      </c>
      <c r="M520" s="849">
        <f>M521+M523+M525+M527+M529</f>
        <v>0</v>
      </c>
      <c r="N520" s="850">
        <f>N521+N523+N525+N527+N529</f>
        <v>0</v>
      </c>
      <c r="O520" s="851">
        <f t="shared" ref="O520" si="1175">O521+O523+O525+O527+O529</f>
        <v>0</v>
      </c>
      <c r="P520" s="849">
        <f>P521+P523+P525+P527+P529</f>
        <v>0</v>
      </c>
      <c r="Q520" s="850">
        <f>Q521+Q523+Q525+Q527+Q529</f>
        <v>0</v>
      </c>
      <c r="R520" s="851">
        <f t="shared" ref="R520" si="1176">R521+R523+R525+R527+R529</f>
        <v>0</v>
      </c>
      <c r="S520" s="849">
        <f>S521+S523+S525+S527+S529</f>
        <v>0</v>
      </c>
      <c r="T520" s="850">
        <f>T521+T523+T525+T527+T529</f>
        <v>0</v>
      </c>
      <c r="U520" s="851">
        <f t="shared" ref="U520" si="1177">U521+U523+U525+U527+U529</f>
        <v>0</v>
      </c>
      <c r="V520" s="578" t="s">
        <v>34</v>
      </c>
      <c r="W520" s="579" t="s">
        <v>34</v>
      </c>
      <c r="X520" s="579" t="s">
        <v>34</v>
      </c>
      <c r="Y520" s="580" t="s">
        <v>34</v>
      </c>
      <c r="Z520" s="1010">
        <f t="shared" si="1160"/>
        <v>200</v>
      </c>
      <c r="AA520" s="1011">
        <f t="shared" si="1161"/>
        <v>200</v>
      </c>
      <c r="AB520" s="1011">
        <f t="shared" si="1162"/>
        <v>200</v>
      </c>
      <c r="AC520" s="1012">
        <f t="shared" si="1163"/>
        <v>200</v>
      </c>
      <c r="AD520" s="1013">
        <f t="shared" si="1168"/>
        <v>0</v>
      </c>
      <c r="AE520" s="1014">
        <f t="shared" si="1169"/>
        <v>0</v>
      </c>
      <c r="AF520" s="1014">
        <f t="shared" si="1170"/>
        <v>0</v>
      </c>
      <c r="AG520" s="1015">
        <f t="shared" ref="AG520:AG521" si="1178">IF(G520&gt;0,ROUND((S520/G520),3),0)</f>
        <v>0</v>
      </c>
    </row>
    <row r="521" spans="1:33" s="147" customFormat="1" ht="14.4" outlineLevel="1" thickTop="1">
      <c r="A521" s="460"/>
      <c r="B521" s="170" t="s">
        <v>428</v>
      </c>
      <c r="C521" s="329">
        <v>3132</v>
      </c>
      <c r="D521" s="330" t="s">
        <v>57</v>
      </c>
      <c r="E521" s="377" t="s">
        <v>429</v>
      </c>
      <c r="F521" s="365" t="s">
        <v>43</v>
      </c>
      <c r="G521" s="731">
        <f t="shared" ref="G521:G530" si="1179">H521+I521</f>
        <v>120</v>
      </c>
      <c r="H521" s="866"/>
      <c r="I521" s="867">
        <v>120</v>
      </c>
      <c r="J521" s="731">
        <f t="shared" ref="J521:J530" si="1180">K521+L521</f>
        <v>0</v>
      </c>
      <c r="K521" s="866"/>
      <c r="L521" s="867"/>
      <c r="M521" s="731">
        <f t="shared" ref="M521:M530" si="1181">N521+O521</f>
        <v>0</v>
      </c>
      <c r="N521" s="866"/>
      <c r="O521" s="867"/>
      <c r="P521" s="731">
        <f t="shared" ref="P521:P530" si="1182">Q521+R521</f>
        <v>0</v>
      </c>
      <c r="Q521" s="866"/>
      <c r="R521" s="867"/>
      <c r="S521" s="731">
        <f t="shared" ref="S521:S530" si="1183">T521+U521</f>
        <v>0</v>
      </c>
      <c r="T521" s="866"/>
      <c r="U521" s="867"/>
      <c r="V521" s="575" t="s">
        <v>34</v>
      </c>
      <c r="W521" s="576" t="s">
        <v>34</v>
      </c>
      <c r="X521" s="576" t="s">
        <v>34</v>
      </c>
      <c r="Y521" s="577" t="s">
        <v>34</v>
      </c>
      <c r="Z521" s="1028">
        <f t="shared" si="1160"/>
        <v>120</v>
      </c>
      <c r="AA521" s="1029">
        <f t="shared" si="1161"/>
        <v>120</v>
      </c>
      <c r="AB521" s="1029">
        <f t="shared" si="1162"/>
        <v>120</v>
      </c>
      <c r="AC521" s="1030">
        <f t="shared" si="1163"/>
        <v>120</v>
      </c>
      <c r="AD521" s="1031">
        <f t="shared" si="1168"/>
        <v>0</v>
      </c>
      <c r="AE521" s="1032">
        <f t="shared" si="1169"/>
        <v>0</v>
      </c>
      <c r="AF521" s="1032">
        <f t="shared" si="1170"/>
        <v>0</v>
      </c>
      <c r="AG521" s="1033">
        <f t="shared" si="1178"/>
        <v>0</v>
      </c>
    </row>
    <row r="522" spans="1:33" s="136" customFormat="1" ht="12" outlineLevel="1">
      <c r="A522" s="1213"/>
      <c r="B522" s="137"/>
      <c r="C522" s="520"/>
      <c r="D522" s="523"/>
      <c r="E522" s="139" t="s">
        <v>85</v>
      </c>
      <c r="F522" s="140" t="s">
        <v>35</v>
      </c>
      <c r="G522" s="912">
        <f t="shared" si="1179"/>
        <v>1</v>
      </c>
      <c r="H522" s="913"/>
      <c r="I522" s="914">
        <v>1</v>
      </c>
      <c r="J522" s="912">
        <f t="shared" si="1180"/>
        <v>0</v>
      </c>
      <c r="K522" s="913"/>
      <c r="L522" s="914"/>
      <c r="M522" s="912">
        <f t="shared" si="1181"/>
        <v>0</v>
      </c>
      <c r="N522" s="913"/>
      <c r="O522" s="914"/>
      <c r="P522" s="912">
        <f t="shared" si="1182"/>
        <v>0</v>
      </c>
      <c r="Q522" s="913"/>
      <c r="R522" s="914"/>
      <c r="S522" s="912">
        <f t="shared" si="1183"/>
        <v>0</v>
      </c>
      <c r="T522" s="913"/>
      <c r="U522" s="914"/>
      <c r="V522" s="569" t="s">
        <v>34</v>
      </c>
      <c r="W522" s="570" t="s">
        <v>34</v>
      </c>
      <c r="X522" s="570" t="s">
        <v>34</v>
      </c>
      <c r="Y522" s="571" t="s">
        <v>34</v>
      </c>
      <c r="Z522" s="1004" t="s">
        <v>34</v>
      </c>
      <c r="AA522" s="1005" t="s">
        <v>34</v>
      </c>
      <c r="AB522" s="1005" t="s">
        <v>34</v>
      </c>
      <c r="AC522" s="1006" t="s">
        <v>34</v>
      </c>
      <c r="AD522" s="1004" t="s">
        <v>34</v>
      </c>
      <c r="AE522" s="1005" t="s">
        <v>34</v>
      </c>
      <c r="AF522" s="1005" t="s">
        <v>34</v>
      </c>
      <c r="AG522" s="1006" t="s">
        <v>34</v>
      </c>
    </row>
    <row r="523" spans="1:33" s="20" customFormat="1" outlineLevel="1">
      <c r="A523" s="460"/>
      <c r="B523" s="161" t="s">
        <v>430</v>
      </c>
      <c r="C523" s="201">
        <v>3132</v>
      </c>
      <c r="D523" s="202" t="s">
        <v>57</v>
      </c>
      <c r="E523" s="378" t="s">
        <v>431</v>
      </c>
      <c r="F523" s="146" t="s">
        <v>43</v>
      </c>
      <c r="G523" s="653">
        <f t="shared" si="1179"/>
        <v>0</v>
      </c>
      <c r="H523" s="654"/>
      <c r="I523" s="655"/>
      <c r="J523" s="653">
        <f t="shared" si="1180"/>
        <v>0</v>
      </c>
      <c r="K523" s="654"/>
      <c r="L523" s="655"/>
      <c r="M523" s="653">
        <f t="shared" si="1181"/>
        <v>0</v>
      </c>
      <c r="N523" s="654"/>
      <c r="O523" s="655"/>
      <c r="P523" s="653">
        <f t="shared" si="1182"/>
        <v>0</v>
      </c>
      <c r="Q523" s="654"/>
      <c r="R523" s="655"/>
      <c r="S523" s="653">
        <f t="shared" si="1183"/>
        <v>0</v>
      </c>
      <c r="T523" s="654"/>
      <c r="U523" s="655"/>
      <c r="V523" s="575" t="s">
        <v>34</v>
      </c>
      <c r="W523" s="576" t="s">
        <v>34</v>
      </c>
      <c r="X523" s="576" t="s">
        <v>34</v>
      </c>
      <c r="Y523" s="577" t="s">
        <v>34</v>
      </c>
      <c r="Z523" s="1028">
        <f t="shared" ref="Z523" si="1184">G523-J523</f>
        <v>0</v>
      </c>
      <c r="AA523" s="1029">
        <f t="shared" ref="AA523" si="1185">G523-M523</f>
        <v>0</v>
      </c>
      <c r="AB523" s="1029">
        <f t="shared" ref="AB523" si="1186">G523-P523</f>
        <v>0</v>
      </c>
      <c r="AC523" s="984">
        <f t="shared" ref="AC523" si="1187">G523-S523</f>
        <v>0</v>
      </c>
      <c r="AD523" s="985">
        <f t="shared" ref="AD523" si="1188">IF(G523&gt;0,ROUND((J523/G523),3),0)</f>
        <v>0</v>
      </c>
      <c r="AE523" s="986">
        <f t="shared" ref="AE523" si="1189">IF(G523&gt;0,ROUND((M523/G523),3),0)</f>
        <v>0</v>
      </c>
      <c r="AF523" s="986">
        <f t="shared" ref="AF523" si="1190">IF(G523&gt;0,ROUND((P523/G523),3),0)</f>
        <v>0</v>
      </c>
      <c r="AG523" s="987">
        <f t="shared" ref="AG523" si="1191">IF(G523&gt;0,ROUND((S523/G523),3),0)</f>
        <v>0</v>
      </c>
    </row>
    <row r="524" spans="1:33" s="136" customFormat="1" ht="12" outlineLevel="1">
      <c r="A524" s="1213"/>
      <c r="B524" s="123"/>
      <c r="C524" s="219"/>
      <c r="D524" s="220"/>
      <c r="E524" s="126" t="s">
        <v>85</v>
      </c>
      <c r="F524" s="140" t="s">
        <v>35</v>
      </c>
      <c r="G524" s="912">
        <f t="shared" si="1179"/>
        <v>0</v>
      </c>
      <c r="H524" s="913"/>
      <c r="I524" s="914"/>
      <c r="J524" s="912">
        <f t="shared" si="1180"/>
        <v>0</v>
      </c>
      <c r="K524" s="913"/>
      <c r="L524" s="914"/>
      <c r="M524" s="912">
        <f t="shared" si="1181"/>
        <v>0</v>
      </c>
      <c r="N524" s="913"/>
      <c r="O524" s="914"/>
      <c r="P524" s="912">
        <f t="shared" si="1182"/>
        <v>0</v>
      </c>
      <c r="Q524" s="913"/>
      <c r="R524" s="914"/>
      <c r="S524" s="912">
        <f t="shared" si="1183"/>
        <v>0</v>
      </c>
      <c r="T524" s="913"/>
      <c r="U524" s="914"/>
      <c r="V524" s="569" t="s">
        <v>34</v>
      </c>
      <c r="W524" s="570" t="s">
        <v>34</v>
      </c>
      <c r="X524" s="570" t="s">
        <v>34</v>
      </c>
      <c r="Y524" s="571" t="s">
        <v>34</v>
      </c>
      <c r="Z524" s="1004" t="s">
        <v>34</v>
      </c>
      <c r="AA524" s="1005" t="s">
        <v>34</v>
      </c>
      <c r="AB524" s="1005" t="s">
        <v>34</v>
      </c>
      <c r="AC524" s="1006" t="s">
        <v>34</v>
      </c>
      <c r="AD524" s="1004" t="s">
        <v>34</v>
      </c>
      <c r="AE524" s="1005" t="s">
        <v>34</v>
      </c>
      <c r="AF524" s="1005" t="s">
        <v>34</v>
      </c>
      <c r="AG524" s="1006" t="s">
        <v>34</v>
      </c>
    </row>
    <row r="525" spans="1:33" s="20" customFormat="1" ht="26.4" outlineLevel="1">
      <c r="A525" s="460"/>
      <c r="B525" s="161" t="s">
        <v>432</v>
      </c>
      <c r="C525" s="201">
        <v>3132</v>
      </c>
      <c r="D525" s="202" t="s">
        <v>57</v>
      </c>
      <c r="E525" s="378" t="s">
        <v>659</v>
      </c>
      <c r="F525" s="146" t="s">
        <v>43</v>
      </c>
      <c r="G525" s="653">
        <f t="shared" si="1179"/>
        <v>0</v>
      </c>
      <c r="H525" s="654"/>
      <c r="I525" s="655"/>
      <c r="J525" s="653">
        <f t="shared" si="1180"/>
        <v>0</v>
      </c>
      <c r="K525" s="654"/>
      <c r="L525" s="655"/>
      <c r="M525" s="653">
        <f t="shared" si="1181"/>
        <v>0</v>
      </c>
      <c r="N525" s="654"/>
      <c r="O525" s="655"/>
      <c r="P525" s="653">
        <f t="shared" si="1182"/>
        <v>0</v>
      </c>
      <c r="Q525" s="654"/>
      <c r="R525" s="655"/>
      <c r="S525" s="653">
        <f t="shared" si="1183"/>
        <v>0</v>
      </c>
      <c r="T525" s="654"/>
      <c r="U525" s="655"/>
      <c r="V525" s="575" t="s">
        <v>34</v>
      </c>
      <c r="W525" s="576" t="s">
        <v>34</v>
      </c>
      <c r="X525" s="576" t="s">
        <v>34</v>
      </c>
      <c r="Y525" s="577" t="s">
        <v>34</v>
      </c>
      <c r="Z525" s="1028">
        <f t="shared" ref="Z525" si="1192">G525-J525</f>
        <v>0</v>
      </c>
      <c r="AA525" s="1029">
        <f t="shared" ref="AA525" si="1193">G525-M525</f>
        <v>0</v>
      </c>
      <c r="AB525" s="1029">
        <f t="shared" ref="AB525" si="1194">G525-P525</f>
        <v>0</v>
      </c>
      <c r="AC525" s="984">
        <f t="shared" ref="AC525" si="1195">G525-S525</f>
        <v>0</v>
      </c>
      <c r="AD525" s="985">
        <f t="shared" ref="AD525" si="1196">IF(G525&gt;0,ROUND((J525/G525),3),0)</f>
        <v>0</v>
      </c>
      <c r="AE525" s="986">
        <f t="shared" ref="AE525" si="1197">IF(G525&gt;0,ROUND((M525/G525),3),0)</f>
        <v>0</v>
      </c>
      <c r="AF525" s="986">
        <f t="shared" ref="AF525" si="1198">IF(G525&gt;0,ROUND((P525/G525),3),0)</f>
        <v>0</v>
      </c>
      <c r="AG525" s="987">
        <f t="shared" ref="AG525" si="1199">IF(G525&gt;0,ROUND((S525/G525),3),0)</f>
        <v>0</v>
      </c>
    </row>
    <row r="526" spans="1:33" s="136" customFormat="1" ht="12" outlineLevel="1">
      <c r="A526" s="1213"/>
      <c r="B526" s="123"/>
      <c r="C526" s="219"/>
      <c r="D526" s="220"/>
      <c r="E526" s="126" t="s">
        <v>85</v>
      </c>
      <c r="F526" s="140" t="s">
        <v>35</v>
      </c>
      <c r="G526" s="912">
        <f t="shared" si="1179"/>
        <v>0</v>
      </c>
      <c r="H526" s="913"/>
      <c r="I526" s="914"/>
      <c r="J526" s="912">
        <f t="shared" si="1180"/>
        <v>0</v>
      </c>
      <c r="K526" s="913"/>
      <c r="L526" s="914"/>
      <c r="M526" s="912">
        <f t="shared" si="1181"/>
        <v>0</v>
      </c>
      <c r="N526" s="913"/>
      <c r="O526" s="914"/>
      <c r="P526" s="912">
        <f t="shared" si="1182"/>
        <v>0</v>
      </c>
      <c r="Q526" s="913"/>
      <c r="R526" s="914"/>
      <c r="S526" s="912">
        <f t="shared" si="1183"/>
        <v>0</v>
      </c>
      <c r="T526" s="913"/>
      <c r="U526" s="914"/>
      <c r="V526" s="569" t="s">
        <v>34</v>
      </c>
      <c r="W526" s="570" t="s">
        <v>34</v>
      </c>
      <c r="X526" s="570" t="s">
        <v>34</v>
      </c>
      <c r="Y526" s="571" t="s">
        <v>34</v>
      </c>
      <c r="Z526" s="1004" t="s">
        <v>34</v>
      </c>
      <c r="AA526" s="1005" t="s">
        <v>34</v>
      </c>
      <c r="AB526" s="1005" t="s">
        <v>34</v>
      </c>
      <c r="AC526" s="1006" t="s">
        <v>34</v>
      </c>
      <c r="AD526" s="1004" t="s">
        <v>34</v>
      </c>
      <c r="AE526" s="1005" t="s">
        <v>34</v>
      </c>
      <c r="AF526" s="1005" t="s">
        <v>34</v>
      </c>
      <c r="AG526" s="1006" t="s">
        <v>34</v>
      </c>
    </row>
    <row r="527" spans="1:33" s="20" customFormat="1" outlineLevel="1">
      <c r="A527" s="460"/>
      <c r="B527" s="161" t="s">
        <v>433</v>
      </c>
      <c r="C527" s="201">
        <v>3132</v>
      </c>
      <c r="D527" s="202" t="s">
        <v>75</v>
      </c>
      <c r="E527" s="378" t="s">
        <v>434</v>
      </c>
      <c r="F527" s="146" t="s">
        <v>43</v>
      </c>
      <c r="G527" s="653">
        <f t="shared" si="1179"/>
        <v>0</v>
      </c>
      <c r="H527" s="654"/>
      <c r="I527" s="655"/>
      <c r="J527" s="653">
        <f t="shared" si="1180"/>
        <v>0</v>
      </c>
      <c r="K527" s="654"/>
      <c r="L527" s="655"/>
      <c r="M527" s="653">
        <f t="shared" si="1181"/>
        <v>0</v>
      </c>
      <c r="N527" s="654"/>
      <c r="O527" s="655"/>
      <c r="P527" s="653">
        <f t="shared" si="1182"/>
        <v>0</v>
      </c>
      <c r="Q527" s="654"/>
      <c r="R527" s="655"/>
      <c r="S527" s="653">
        <f t="shared" si="1183"/>
        <v>0</v>
      </c>
      <c r="T527" s="654"/>
      <c r="U527" s="655"/>
      <c r="V527" s="575" t="s">
        <v>34</v>
      </c>
      <c r="W527" s="576" t="s">
        <v>34</v>
      </c>
      <c r="X527" s="576" t="s">
        <v>34</v>
      </c>
      <c r="Y527" s="577" t="s">
        <v>34</v>
      </c>
      <c r="Z527" s="1028">
        <f t="shared" ref="Z527" si="1200">G527-J527</f>
        <v>0</v>
      </c>
      <c r="AA527" s="1029">
        <f t="shared" ref="AA527" si="1201">G527-M527</f>
        <v>0</v>
      </c>
      <c r="AB527" s="1029">
        <f t="shared" ref="AB527" si="1202">G527-P527</f>
        <v>0</v>
      </c>
      <c r="AC527" s="984">
        <f t="shared" ref="AC527" si="1203">G527-S527</f>
        <v>0</v>
      </c>
      <c r="AD527" s="985">
        <f t="shared" ref="AD527" si="1204">IF(G527&gt;0,ROUND((J527/G527),3),0)</f>
        <v>0</v>
      </c>
      <c r="AE527" s="986">
        <f t="shared" ref="AE527" si="1205">IF(G527&gt;0,ROUND((M527/G527),3),0)</f>
        <v>0</v>
      </c>
      <c r="AF527" s="986">
        <f t="shared" ref="AF527" si="1206">IF(G527&gt;0,ROUND((P527/G527),3),0)</f>
        <v>0</v>
      </c>
      <c r="AG527" s="987">
        <f t="shared" ref="AG527" si="1207">IF(G527&gt;0,ROUND((S527/G527),3),0)</f>
        <v>0</v>
      </c>
    </row>
    <row r="528" spans="1:33" s="136" customFormat="1" ht="12" outlineLevel="1">
      <c r="A528" s="1213"/>
      <c r="B528" s="123"/>
      <c r="C528" s="219"/>
      <c r="D528" s="220"/>
      <c r="E528" s="126" t="s">
        <v>85</v>
      </c>
      <c r="F528" s="140" t="s">
        <v>35</v>
      </c>
      <c r="G528" s="912">
        <f t="shared" si="1179"/>
        <v>0</v>
      </c>
      <c r="H528" s="913"/>
      <c r="I528" s="914"/>
      <c r="J528" s="912">
        <f t="shared" si="1180"/>
        <v>0</v>
      </c>
      <c r="K528" s="913"/>
      <c r="L528" s="914"/>
      <c r="M528" s="912">
        <f t="shared" si="1181"/>
        <v>0</v>
      </c>
      <c r="N528" s="913"/>
      <c r="O528" s="914"/>
      <c r="P528" s="912">
        <f t="shared" si="1182"/>
        <v>0</v>
      </c>
      <c r="Q528" s="913"/>
      <c r="R528" s="914"/>
      <c r="S528" s="912">
        <f t="shared" si="1183"/>
        <v>0</v>
      </c>
      <c r="T528" s="913"/>
      <c r="U528" s="914"/>
      <c r="V528" s="569" t="s">
        <v>34</v>
      </c>
      <c r="W528" s="570" t="s">
        <v>34</v>
      </c>
      <c r="X528" s="570" t="s">
        <v>34</v>
      </c>
      <c r="Y528" s="571" t="s">
        <v>34</v>
      </c>
      <c r="Z528" s="1004" t="s">
        <v>34</v>
      </c>
      <c r="AA528" s="1005" t="s">
        <v>34</v>
      </c>
      <c r="AB528" s="1005" t="s">
        <v>34</v>
      </c>
      <c r="AC528" s="1006" t="s">
        <v>34</v>
      </c>
      <c r="AD528" s="1004" t="s">
        <v>34</v>
      </c>
      <c r="AE528" s="1005" t="s">
        <v>34</v>
      </c>
      <c r="AF528" s="1005" t="s">
        <v>34</v>
      </c>
      <c r="AG528" s="1006" t="s">
        <v>34</v>
      </c>
    </row>
    <row r="529" spans="1:33" s="20" customFormat="1" ht="26.4" outlineLevel="1">
      <c r="A529" s="460"/>
      <c r="B529" s="161" t="s">
        <v>435</v>
      </c>
      <c r="C529" s="201" t="s">
        <v>426</v>
      </c>
      <c r="D529" s="202" t="s">
        <v>83</v>
      </c>
      <c r="E529" s="512" t="s">
        <v>436</v>
      </c>
      <c r="F529" s="146" t="s">
        <v>43</v>
      </c>
      <c r="G529" s="653">
        <f t="shared" si="1179"/>
        <v>80</v>
      </c>
      <c r="H529" s="836">
        <f>ROUND(H530*H531/1000,1)</f>
        <v>0</v>
      </c>
      <c r="I529" s="837">
        <f>ROUND(I530*I531/1000,1)</f>
        <v>80</v>
      </c>
      <c r="J529" s="653">
        <f t="shared" si="1180"/>
        <v>0</v>
      </c>
      <c r="K529" s="836">
        <f>ROUND(K530*K531/1000,1)</f>
        <v>0</v>
      </c>
      <c r="L529" s="837">
        <f>ROUND(L530*L531/1000,1)</f>
        <v>0</v>
      </c>
      <c r="M529" s="653">
        <f t="shared" si="1181"/>
        <v>0</v>
      </c>
      <c r="N529" s="836">
        <f>ROUND(N530*N531/1000,1)</f>
        <v>0</v>
      </c>
      <c r="O529" s="837">
        <f>ROUND(O530*O531/1000,1)</f>
        <v>0</v>
      </c>
      <c r="P529" s="653">
        <f t="shared" si="1182"/>
        <v>0</v>
      </c>
      <c r="Q529" s="836">
        <f>ROUND(Q530*Q531/1000,1)</f>
        <v>0</v>
      </c>
      <c r="R529" s="837">
        <f>ROUND(R530*R531/1000,1)</f>
        <v>0</v>
      </c>
      <c r="S529" s="653">
        <f t="shared" si="1183"/>
        <v>0</v>
      </c>
      <c r="T529" s="836">
        <f>ROUND(T530*T531/1000,1)</f>
        <v>0</v>
      </c>
      <c r="U529" s="837">
        <f>ROUND(U530*U531/1000,1)</f>
        <v>0</v>
      </c>
      <c r="V529" s="575" t="s">
        <v>34</v>
      </c>
      <c r="W529" s="576" t="s">
        <v>34</v>
      </c>
      <c r="X529" s="576" t="s">
        <v>34</v>
      </c>
      <c r="Y529" s="577" t="s">
        <v>34</v>
      </c>
      <c r="Z529" s="1028">
        <f t="shared" ref="Z529" si="1208">G529-J529</f>
        <v>80</v>
      </c>
      <c r="AA529" s="1029">
        <f t="shared" ref="AA529" si="1209">G529-M529</f>
        <v>80</v>
      </c>
      <c r="AB529" s="1029">
        <f t="shared" ref="AB529" si="1210">G529-P529</f>
        <v>80</v>
      </c>
      <c r="AC529" s="984">
        <f t="shared" ref="AC529" si="1211">G529-S529</f>
        <v>80</v>
      </c>
      <c r="AD529" s="985">
        <f t="shared" ref="AD529" si="1212">IF(G529&gt;0,ROUND((J529/G529),3),0)</f>
        <v>0</v>
      </c>
      <c r="AE529" s="986">
        <f t="shared" ref="AE529" si="1213">IF(G529&gt;0,ROUND((M529/G529),3),0)</f>
        <v>0</v>
      </c>
      <c r="AF529" s="986">
        <f t="shared" ref="AF529" si="1214">IF(G529&gt;0,ROUND((P529/G529),3),0)</f>
        <v>0</v>
      </c>
      <c r="AG529" s="987">
        <f t="shared" ref="AG529" si="1215">IF(G529&gt;0,ROUND((S529/G529),3),0)</f>
        <v>0</v>
      </c>
    </row>
    <row r="530" spans="1:33" s="136" customFormat="1" ht="12" outlineLevel="1">
      <c r="A530" s="1213"/>
      <c r="B530" s="137"/>
      <c r="C530" s="520"/>
      <c r="D530" s="523"/>
      <c r="E530" s="139" t="s">
        <v>85</v>
      </c>
      <c r="F530" s="140" t="s">
        <v>35</v>
      </c>
      <c r="G530" s="838">
        <f t="shared" si="1179"/>
        <v>1</v>
      </c>
      <c r="H530" s="839"/>
      <c r="I530" s="840">
        <v>1</v>
      </c>
      <c r="J530" s="838">
        <f t="shared" si="1180"/>
        <v>0</v>
      </c>
      <c r="K530" s="839"/>
      <c r="L530" s="840"/>
      <c r="M530" s="838">
        <f t="shared" si="1181"/>
        <v>0</v>
      </c>
      <c r="N530" s="839"/>
      <c r="O530" s="840"/>
      <c r="P530" s="838">
        <f t="shared" si="1182"/>
        <v>0</v>
      </c>
      <c r="Q530" s="839"/>
      <c r="R530" s="840"/>
      <c r="S530" s="838">
        <f t="shared" si="1183"/>
        <v>0</v>
      </c>
      <c r="T530" s="839"/>
      <c r="U530" s="840"/>
      <c r="V530" s="569" t="s">
        <v>34</v>
      </c>
      <c r="W530" s="570" t="s">
        <v>34</v>
      </c>
      <c r="X530" s="570" t="s">
        <v>34</v>
      </c>
      <c r="Y530" s="571" t="s">
        <v>34</v>
      </c>
      <c r="Z530" s="1004" t="s">
        <v>34</v>
      </c>
      <c r="AA530" s="1005" t="s">
        <v>34</v>
      </c>
      <c r="AB530" s="1005" t="s">
        <v>34</v>
      </c>
      <c r="AC530" s="1006" t="s">
        <v>34</v>
      </c>
      <c r="AD530" s="1004" t="s">
        <v>34</v>
      </c>
      <c r="AE530" s="1005" t="s">
        <v>34</v>
      </c>
      <c r="AF530" s="1005" t="s">
        <v>34</v>
      </c>
      <c r="AG530" s="1006" t="s">
        <v>34</v>
      </c>
    </row>
    <row r="531" spans="1:33" s="136" customFormat="1" ht="12.6" outlineLevel="1" thickBot="1">
      <c r="A531" s="1213"/>
      <c r="B531" s="141"/>
      <c r="C531" s="524"/>
      <c r="D531" s="351"/>
      <c r="E531" s="142" t="s">
        <v>468</v>
      </c>
      <c r="F531" s="143" t="s">
        <v>62</v>
      </c>
      <c r="G531" s="841">
        <f>IF(I531+H531&gt;0,AVERAGE(H531:I531),0)</f>
        <v>80000</v>
      </c>
      <c r="H531" s="842"/>
      <c r="I531" s="843">
        <v>80000</v>
      </c>
      <c r="J531" s="841">
        <f>IF(L531+K531&gt;0,AVERAGE(K531:L531),0)</f>
        <v>0</v>
      </c>
      <c r="K531" s="842"/>
      <c r="L531" s="843"/>
      <c r="M531" s="841">
        <f>IF(O531+N531&gt;0,AVERAGE(N531:O531),0)</f>
        <v>0</v>
      </c>
      <c r="N531" s="842"/>
      <c r="O531" s="843"/>
      <c r="P531" s="841">
        <f>IF(R531+Q531&gt;0,AVERAGE(Q531:R531),0)</f>
        <v>0</v>
      </c>
      <c r="Q531" s="842"/>
      <c r="R531" s="843"/>
      <c r="S531" s="841">
        <f>IF(U531+T531&gt;0,AVERAGE(T531:U531),0)</f>
        <v>0</v>
      </c>
      <c r="T531" s="842"/>
      <c r="U531" s="843"/>
      <c r="V531" s="572" t="s">
        <v>34</v>
      </c>
      <c r="W531" s="573" t="s">
        <v>34</v>
      </c>
      <c r="X531" s="573" t="s">
        <v>34</v>
      </c>
      <c r="Y531" s="574" t="s">
        <v>34</v>
      </c>
      <c r="Z531" s="1007" t="s">
        <v>34</v>
      </c>
      <c r="AA531" s="1008" t="s">
        <v>34</v>
      </c>
      <c r="AB531" s="1008" t="s">
        <v>34</v>
      </c>
      <c r="AC531" s="1009" t="s">
        <v>34</v>
      </c>
      <c r="AD531" s="1007" t="s">
        <v>34</v>
      </c>
      <c r="AE531" s="1008" t="s">
        <v>34</v>
      </c>
      <c r="AF531" s="1008" t="s">
        <v>34</v>
      </c>
      <c r="AG531" s="1009" t="s">
        <v>34</v>
      </c>
    </row>
    <row r="532" spans="1:33" s="522" customFormat="1" ht="16.8" outlineLevel="1" thickTop="1" thickBot="1">
      <c r="A532" s="131"/>
      <c r="B532" s="249" t="s">
        <v>611</v>
      </c>
      <c r="C532" s="193">
        <v>3132</v>
      </c>
      <c r="D532" s="194" t="s">
        <v>92</v>
      </c>
      <c r="E532" s="664" t="s">
        <v>654</v>
      </c>
      <c r="F532" s="270" t="s">
        <v>43</v>
      </c>
      <c r="G532" s="846">
        <f>H532+I532</f>
        <v>0</v>
      </c>
      <c r="H532" s="847"/>
      <c r="I532" s="848"/>
      <c r="J532" s="846">
        <f>K532+L532</f>
        <v>12.9</v>
      </c>
      <c r="K532" s="847"/>
      <c r="L532" s="848">
        <v>12.9</v>
      </c>
      <c r="M532" s="846">
        <f>N532+O532</f>
        <v>12.9</v>
      </c>
      <c r="N532" s="847"/>
      <c r="O532" s="848">
        <v>12.9</v>
      </c>
      <c r="P532" s="846">
        <f>Q532+R532</f>
        <v>0</v>
      </c>
      <c r="Q532" s="847"/>
      <c r="R532" s="848"/>
      <c r="S532" s="846">
        <f>T532+U532</f>
        <v>0</v>
      </c>
      <c r="T532" s="847"/>
      <c r="U532" s="848"/>
      <c r="V532" s="581" t="s">
        <v>34</v>
      </c>
      <c r="W532" s="582" t="s">
        <v>34</v>
      </c>
      <c r="X532" s="582" t="s">
        <v>34</v>
      </c>
      <c r="Y532" s="583" t="s">
        <v>34</v>
      </c>
      <c r="Z532" s="1016">
        <f t="shared" ref="Z532:Z549" si="1216">G532-J532</f>
        <v>-12.9</v>
      </c>
      <c r="AA532" s="868">
        <f t="shared" ref="AA532:AA549" si="1217">G532-M532</f>
        <v>-12.9</v>
      </c>
      <c r="AB532" s="868">
        <f t="shared" ref="AB532:AB549" si="1218">G532-P532</f>
        <v>0</v>
      </c>
      <c r="AC532" s="1017">
        <f t="shared" ref="AC532:AC549" si="1219">G532-S532</f>
        <v>0</v>
      </c>
      <c r="AD532" s="1018">
        <f t="shared" ref="AD532" si="1220">IF(G532&gt;0,ROUND((J532/G532),3),0)</f>
        <v>0</v>
      </c>
      <c r="AE532" s="1019">
        <f t="shared" ref="AE532" si="1221">IF(G532&gt;0,ROUND((M532/G532),3),0)</f>
        <v>0</v>
      </c>
      <c r="AF532" s="1019">
        <f t="shared" ref="AF532" si="1222">IF(G532&gt;0,ROUND((P532/G532),3),0)</f>
        <v>0</v>
      </c>
      <c r="AG532" s="1020">
        <f t="shared" ref="AG532" si="1223">IF(G532&gt;0,ROUND((S532/G532),3),0)</f>
        <v>0</v>
      </c>
    </row>
    <row r="533" spans="1:33" s="136" customFormat="1" ht="16.8" outlineLevel="1" thickTop="1" thickBot="1">
      <c r="A533" s="131"/>
      <c r="B533" s="249" t="s">
        <v>657</v>
      </c>
      <c r="C533" s="193">
        <v>3132</v>
      </c>
      <c r="D533" s="194"/>
      <c r="E533" s="664" t="s">
        <v>719</v>
      </c>
      <c r="F533" s="270" t="s">
        <v>43</v>
      </c>
      <c r="G533" s="846">
        <f>H533+I533</f>
        <v>0</v>
      </c>
      <c r="H533" s="847"/>
      <c r="I533" s="848"/>
      <c r="J533" s="846">
        <f>K533+L533</f>
        <v>0</v>
      </c>
      <c r="K533" s="847"/>
      <c r="L533" s="848"/>
      <c r="M533" s="846">
        <f>N533+O533</f>
        <v>0</v>
      </c>
      <c r="N533" s="847"/>
      <c r="O533" s="848"/>
      <c r="P533" s="846">
        <f>Q533+R533</f>
        <v>0</v>
      </c>
      <c r="Q533" s="847"/>
      <c r="R533" s="848"/>
      <c r="S533" s="846">
        <f>T533+U533</f>
        <v>0</v>
      </c>
      <c r="T533" s="847"/>
      <c r="U533" s="848"/>
      <c r="V533" s="581" t="s">
        <v>34</v>
      </c>
      <c r="W533" s="582" t="s">
        <v>34</v>
      </c>
      <c r="X533" s="582" t="s">
        <v>34</v>
      </c>
      <c r="Y533" s="583" t="s">
        <v>34</v>
      </c>
      <c r="Z533" s="1016">
        <f t="shared" si="1216"/>
        <v>0</v>
      </c>
      <c r="AA533" s="868">
        <f t="shared" si="1217"/>
        <v>0</v>
      </c>
      <c r="AB533" s="868">
        <f t="shared" si="1218"/>
        <v>0</v>
      </c>
      <c r="AC533" s="1017">
        <f t="shared" si="1219"/>
        <v>0</v>
      </c>
      <c r="AD533" s="1018">
        <f t="shared" ref="AD533:AD549" si="1224">IF(G533&gt;0,ROUND((J533/G533),3),0)</f>
        <v>0</v>
      </c>
      <c r="AE533" s="1019">
        <f t="shared" ref="AE533:AE549" si="1225">IF(G533&gt;0,ROUND((M533/G533),3),0)</f>
        <v>0</v>
      </c>
      <c r="AF533" s="1019">
        <f t="shared" ref="AF533:AF549" si="1226">IF(G533&gt;0,ROUND((P533/G533),3),0)</f>
        <v>0</v>
      </c>
      <c r="AG533" s="1020">
        <f t="shared" ref="AG533:AG534" si="1227">IF(G533&gt;0,ROUND((S533/G533),3),0)</f>
        <v>0</v>
      </c>
    </row>
    <row r="534" spans="1:33" s="20" customFormat="1" ht="27.6" outlineLevel="1" thickTop="1" thickBot="1">
      <c r="A534" s="131"/>
      <c r="B534" s="326" t="s">
        <v>658</v>
      </c>
      <c r="C534" s="301" t="s">
        <v>426</v>
      </c>
      <c r="D534" s="302"/>
      <c r="E534" s="288" t="s">
        <v>161</v>
      </c>
      <c r="F534" s="301" t="s">
        <v>43</v>
      </c>
      <c r="G534" s="656">
        <f>H534+I534</f>
        <v>0</v>
      </c>
      <c r="H534" s="657"/>
      <c r="I534" s="658"/>
      <c r="J534" s="656">
        <f>K534+L534</f>
        <v>0</v>
      </c>
      <c r="K534" s="657"/>
      <c r="L534" s="658"/>
      <c r="M534" s="656">
        <f>N534+O534</f>
        <v>0</v>
      </c>
      <c r="N534" s="657"/>
      <c r="O534" s="658"/>
      <c r="P534" s="656">
        <f>Q534+R534</f>
        <v>0</v>
      </c>
      <c r="Q534" s="657"/>
      <c r="R534" s="658"/>
      <c r="S534" s="656">
        <f>T534+U534</f>
        <v>0</v>
      </c>
      <c r="T534" s="657"/>
      <c r="U534" s="658"/>
      <c r="V534" s="575" t="s">
        <v>34</v>
      </c>
      <c r="W534" s="576" t="s">
        <v>34</v>
      </c>
      <c r="X534" s="576" t="s">
        <v>34</v>
      </c>
      <c r="Y534" s="577" t="s">
        <v>34</v>
      </c>
      <c r="Z534" s="1028">
        <f t="shared" si="1216"/>
        <v>0</v>
      </c>
      <c r="AA534" s="1029">
        <f t="shared" si="1217"/>
        <v>0</v>
      </c>
      <c r="AB534" s="1029">
        <f t="shared" si="1218"/>
        <v>0</v>
      </c>
      <c r="AC534" s="984">
        <f t="shared" si="1219"/>
        <v>0</v>
      </c>
      <c r="AD534" s="985">
        <f t="shared" si="1224"/>
        <v>0</v>
      </c>
      <c r="AE534" s="986">
        <f t="shared" si="1225"/>
        <v>0</v>
      </c>
      <c r="AF534" s="986">
        <f t="shared" si="1226"/>
        <v>0</v>
      </c>
      <c r="AG534" s="987">
        <f t="shared" si="1227"/>
        <v>0</v>
      </c>
    </row>
    <row r="535" spans="1:33" s="81" customFormat="1" ht="18.600000000000001" thickBot="1">
      <c r="A535" s="1212"/>
      <c r="B535" s="108" t="s">
        <v>437</v>
      </c>
      <c r="C535" s="210" t="s">
        <v>438</v>
      </c>
      <c r="D535" s="109"/>
      <c r="E535" s="293" t="s">
        <v>439</v>
      </c>
      <c r="F535" s="117" t="s">
        <v>43</v>
      </c>
      <c r="G535" s="833">
        <f>G536+G541</f>
        <v>0</v>
      </c>
      <c r="H535" s="834">
        <f t="shared" ref="H535:U535" si="1228">H536+H541</f>
        <v>0</v>
      </c>
      <c r="I535" s="835">
        <f t="shared" si="1228"/>
        <v>0</v>
      </c>
      <c r="J535" s="833">
        <f t="shared" si="1228"/>
        <v>0</v>
      </c>
      <c r="K535" s="834">
        <f>K536+K541</f>
        <v>0</v>
      </c>
      <c r="L535" s="835">
        <f t="shared" si="1228"/>
        <v>0</v>
      </c>
      <c r="M535" s="833">
        <f t="shared" si="1228"/>
        <v>0</v>
      </c>
      <c r="N535" s="834">
        <f t="shared" si="1228"/>
        <v>0</v>
      </c>
      <c r="O535" s="835">
        <f t="shared" si="1228"/>
        <v>0</v>
      </c>
      <c r="P535" s="833">
        <f t="shared" si="1228"/>
        <v>0</v>
      </c>
      <c r="Q535" s="834">
        <f t="shared" si="1228"/>
        <v>0</v>
      </c>
      <c r="R535" s="835">
        <f t="shared" si="1228"/>
        <v>0</v>
      </c>
      <c r="S535" s="833">
        <f t="shared" si="1228"/>
        <v>0</v>
      </c>
      <c r="T535" s="834">
        <f t="shared" si="1228"/>
        <v>0</v>
      </c>
      <c r="U535" s="835">
        <f t="shared" si="1228"/>
        <v>0</v>
      </c>
      <c r="V535" s="564" t="s">
        <v>34</v>
      </c>
      <c r="W535" s="554" t="s">
        <v>34</v>
      </c>
      <c r="X535" s="554" t="s">
        <v>34</v>
      </c>
      <c r="Y535" s="565" t="s">
        <v>34</v>
      </c>
      <c r="Z535" s="977">
        <f t="shared" si="1216"/>
        <v>0</v>
      </c>
      <c r="AA535" s="978">
        <f t="shared" si="1217"/>
        <v>0</v>
      </c>
      <c r="AB535" s="978">
        <f t="shared" si="1218"/>
        <v>0</v>
      </c>
      <c r="AC535" s="979">
        <f t="shared" si="1219"/>
        <v>0</v>
      </c>
      <c r="AD535" s="980">
        <f t="shared" si="1224"/>
        <v>0</v>
      </c>
      <c r="AE535" s="981">
        <f t="shared" si="1225"/>
        <v>0</v>
      </c>
      <c r="AF535" s="981">
        <f t="shared" si="1226"/>
        <v>0</v>
      </c>
      <c r="AG535" s="982">
        <f>IF(G535&gt;0,ROUND((S535/G535),3),0)</f>
        <v>0</v>
      </c>
    </row>
    <row r="536" spans="1:33" s="105" customFormat="1" ht="18.600000000000001" outlineLevel="1" thickBot="1">
      <c r="A536" s="1212"/>
      <c r="B536" s="640" t="s">
        <v>661</v>
      </c>
      <c r="C536" s="756">
        <v>3142</v>
      </c>
      <c r="D536" s="757"/>
      <c r="E536" s="758" t="s">
        <v>660</v>
      </c>
      <c r="F536" s="763" t="s">
        <v>43</v>
      </c>
      <c r="G536" s="887">
        <f>ROUND(G537+G538+G539+G540,1)</f>
        <v>0</v>
      </c>
      <c r="H536" s="659">
        <f t="shared" ref="H536:U536" si="1229">ROUND(H537+H538+H539+H540,1)</f>
        <v>0</v>
      </c>
      <c r="I536" s="660">
        <f t="shared" si="1229"/>
        <v>0</v>
      </c>
      <c r="J536" s="887">
        <f t="shared" si="1229"/>
        <v>0</v>
      </c>
      <c r="K536" s="659">
        <f t="shared" si="1229"/>
        <v>0</v>
      </c>
      <c r="L536" s="660">
        <f t="shared" si="1229"/>
        <v>0</v>
      </c>
      <c r="M536" s="887">
        <f t="shared" si="1229"/>
        <v>0</v>
      </c>
      <c r="N536" s="659">
        <f t="shared" si="1229"/>
        <v>0</v>
      </c>
      <c r="O536" s="660">
        <f t="shared" si="1229"/>
        <v>0</v>
      </c>
      <c r="P536" s="887">
        <f t="shared" si="1229"/>
        <v>0</v>
      </c>
      <c r="Q536" s="659">
        <f t="shared" si="1229"/>
        <v>0</v>
      </c>
      <c r="R536" s="660">
        <f t="shared" si="1229"/>
        <v>0</v>
      </c>
      <c r="S536" s="887">
        <f t="shared" si="1229"/>
        <v>0</v>
      </c>
      <c r="T536" s="659">
        <f t="shared" si="1229"/>
        <v>0</v>
      </c>
      <c r="U536" s="660">
        <f t="shared" si="1229"/>
        <v>0</v>
      </c>
      <c r="V536" s="684" t="s">
        <v>34</v>
      </c>
      <c r="W536" s="685" t="s">
        <v>34</v>
      </c>
      <c r="X536" s="685" t="s">
        <v>34</v>
      </c>
      <c r="Y536" s="686" t="s">
        <v>34</v>
      </c>
      <c r="Z536" s="1063">
        <f t="shared" si="1216"/>
        <v>0</v>
      </c>
      <c r="AA536" s="1064">
        <f t="shared" si="1217"/>
        <v>0</v>
      </c>
      <c r="AB536" s="1064">
        <f t="shared" si="1218"/>
        <v>0</v>
      </c>
      <c r="AC536" s="1065">
        <f t="shared" si="1219"/>
        <v>0</v>
      </c>
      <c r="AD536" s="1066">
        <f t="shared" si="1224"/>
        <v>0</v>
      </c>
      <c r="AE536" s="1067">
        <f t="shared" si="1225"/>
        <v>0</v>
      </c>
      <c r="AF536" s="1067">
        <f t="shared" si="1226"/>
        <v>0</v>
      </c>
      <c r="AG536" s="1068">
        <f t="shared" ref="AG536" si="1230">IF(G536&gt;0,ROUND((S536/G536),3),0)</f>
        <v>0</v>
      </c>
    </row>
    <row r="537" spans="1:33" s="20" customFormat="1" ht="16.2" outlineLevel="1" thickBot="1">
      <c r="A537" s="131"/>
      <c r="B537" s="188" t="s">
        <v>664</v>
      </c>
      <c r="C537" s="379" t="s">
        <v>440</v>
      </c>
      <c r="D537" s="380" t="s">
        <v>57</v>
      </c>
      <c r="E537" s="151" t="s">
        <v>612</v>
      </c>
      <c r="F537" s="189" t="s">
        <v>43</v>
      </c>
      <c r="G537" s="653">
        <f t="shared" ref="G537:G545" si="1231">H537+I537</f>
        <v>0</v>
      </c>
      <c r="H537" s="654"/>
      <c r="I537" s="655"/>
      <c r="J537" s="653">
        <f t="shared" ref="J537:J545" si="1232">K537+L537</f>
        <v>0</v>
      </c>
      <c r="K537" s="654"/>
      <c r="L537" s="655"/>
      <c r="M537" s="653">
        <f t="shared" ref="M537:M545" si="1233">N537+O537</f>
        <v>0</v>
      </c>
      <c r="N537" s="654"/>
      <c r="O537" s="655"/>
      <c r="P537" s="653">
        <f t="shared" ref="P537:P545" si="1234">Q537+R537</f>
        <v>0</v>
      </c>
      <c r="Q537" s="654"/>
      <c r="R537" s="655"/>
      <c r="S537" s="653">
        <f t="shared" ref="S537:S545" si="1235">T537+U537</f>
        <v>0</v>
      </c>
      <c r="T537" s="654"/>
      <c r="U537" s="655"/>
      <c r="V537" s="602" t="s">
        <v>34</v>
      </c>
      <c r="W537" s="603" t="s">
        <v>34</v>
      </c>
      <c r="X537" s="603" t="s">
        <v>34</v>
      </c>
      <c r="Y537" s="604" t="s">
        <v>34</v>
      </c>
      <c r="Z537" s="1081">
        <f t="shared" si="1216"/>
        <v>0</v>
      </c>
      <c r="AA537" s="1082">
        <f t="shared" si="1217"/>
        <v>0</v>
      </c>
      <c r="AB537" s="1082">
        <f t="shared" si="1218"/>
        <v>0</v>
      </c>
      <c r="AC537" s="1083">
        <f t="shared" si="1219"/>
        <v>0</v>
      </c>
      <c r="AD537" s="1084">
        <f t="shared" si="1224"/>
        <v>0</v>
      </c>
      <c r="AE537" s="1085">
        <f t="shared" si="1225"/>
        <v>0</v>
      </c>
      <c r="AF537" s="1085">
        <f t="shared" si="1226"/>
        <v>0</v>
      </c>
      <c r="AG537" s="1086">
        <f t="shared" ref="AG537:AG545" si="1236">IF(G537&gt;0,ROUND((S537/G537),3),0)</f>
        <v>0</v>
      </c>
    </row>
    <row r="538" spans="1:33" s="522" customFormat="1" ht="16.8" outlineLevel="1" thickTop="1" thickBot="1">
      <c r="A538" s="131"/>
      <c r="B538" s="249" t="s">
        <v>665</v>
      </c>
      <c r="C538" s="193">
        <v>3142</v>
      </c>
      <c r="D538" s="194" t="s">
        <v>92</v>
      </c>
      <c r="E538" s="664" t="s">
        <v>654</v>
      </c>
      <c r="F538" s="270" t="s">
        <v>43</v>
      </c>
      <c r="G538" s="846">
        <f>H538+I538</f>
        <v>0</v>
      </c>
      <c r="H538" s="847"/>
      <c r="I538" s="848"/>
      <c r="J538" s="846">
        <f>K538+L538</f>
        <v>0</v>
      </c>
      <c r="K538" s="847"/>
      <c r="L538" s="848"/>
      <c r="M538" s="846">
        <f>N538+O538</f>
        <v>0</v>
      </c>
      <c r="N538" s="847"/>
      <c r="O538" s="848"/>
      <c r="P538" s="846">
        <f>Q538+R538</f>
        <v>0</v>
      </c>
      <c r="Q538" s="847"/>
      <c r="R538" s="848"/>
      <c r="S538" s="846">
        <f>T538+U538</f>
        <v>0</v>
      </c>
      <c r="T538" s="847"/>
      <c r="U538" s="848"/>
      <c r="V538" s="581" t="s">
        <v>34</v>
      </c>
      <c r="W538" s="582" t="s">
        <v>34</v>
      </c>
      <c r="X538" s="582" t="s">
        <v>34</v>
      </c>
      <c r="Y538" s="583" t="s">
        <v>34</v>
      </c>
      <c r="Z538" s="1016">
        <f t="shared" si="1216"/>
        <v>0</v>
      </c>
      <c r="AA538" s="868">
        <f t="shared" si="1217"/>
        <v>0</v>
      </c>
      <c r="AB538" s="868">
        <f t="shared" si="1218"/>
        <v>0</v>
      </c>
      <c r="AC538" s="1017">
        <f t="shared" si="1219"/>
        <v>0</v>
      </c>
      <c r="AD538" s="1018">
        <f t="shared" ref="AD538" si="1237">IF(G538&gt;0,ROUND((J538/G538),3),0)</f>
        <v>0</v>
      </c>
      <c r="AE538" s="1019">
        <f t="shared" ref="AE538" si="1238">IF(G538&gt;0,ROUND((M538/G538),3),0)</f>
        <v>0</v>
      </c>
      <c r="AF538" s="1019">
        <f t="shared" ref="AF538" si="1239">IF(G538&gt;0,ROUND((P538/G538),3),0)</f>
        <v>0</v>
      </c>
      <c r="AG538" s="1020">
        <f t="shared" ref="AG538" si="1240">IF(G538&gt;0,ROUND((S538/G538),3),0)</f>
        <v>0</v>
      </c>
    </row>
    <row r="539" spans="1:33" s="20" customFormat="1" ht="16.8" outlineLevel="1" thickTop="1" thickBot="1">
      <c r="A539" s="131"/>
      <c r="B539" s="249" t="s">
        <v>666</v>
      </c>
      <c r="C539" s="193">
        <v>3142</v>
      </c>
      <c r="D539" s="194"/>
      <c r="E539" s="664" t="s">
        <v>720</v>
      </c>
      <c r="F539" s="270" t="s">
        <v>43</v>
      </c>
      <c r="G539" s="731">
        <f t="shared" si="1231"/>
        <v>0</v>
      </c>
      <c r="H539" s="866"/>
      <c r="I539" s="867"/>
      <c r="J539" s="731">
        <f t="shared" si="1232"/>
        <v>0</v>
      </c>
      <c r="K539" s="866"/>
      <c r="L539" s="867"/>
      <c r="M539" s="731">
        <f t="shared" si="1233"/>
        <v>0</v>
      </c>
      <c r="N539" s="866"/>
      <c r="O539" s="867"/>
      <c r="P539" s="731">
        <f t="shared" si="1234"/>
        <v>0</v>
      </c>
      <c r="Q539" s="866"/>
      <c r="R539" s="867"/>
      <c r="S539" s="731">
        <f t="shared" si="1235"/>
        <v>0</v>
      </c>
      <c r="T539" s="866"/>
      <c r="U539" s="867"/>
      <c r="V539" s="578" t="s">
        <v>34</v>
      </c>
      <c r="W539" s="579" t="s">
        <v>34</v>
      </c>
      <c r="X539" s="579" t="s">
        <v>34</v>
      </c>
      <c r="Y539" s="580" t="s">
        <v>34</v>
      </c>
      <c r="Z539" s="1010">
        <f t="shared" si="1216"/>
        <v>0</v>
      </c>
      <c r="AA539" s="1011">
        <f t="shared" si="1217"/>
        <v>0</v>
      </c>
      <c r="AB539" s="1011">
        <f t="shared" si="1218"/>
        <v>0</v>
      </c>
      <c r="AC539" s="1012">
        <f t="shared" si="1219"/>
        <v>0</v>
      </c>
      <c r="AD539" s="1013">
        <f t="shared" si="1224"/>
        <v>0</v>
      </c>
      <c r="AE539" s="1014">
        <f t="shared" si="1225"/>
        <v>0</v>
      </c>
      <c r="AF539" s="1014">
        <f t="shared" si="1226"/>
        <v>0</v>
      </c>
      <c r="AG539" s="1015">
        <f t="shared" si="1236"/>
        <v>0</v>
      </c>
    </row>
    <row r="540" spans="1:33" s="20" customFormat="1" ht="27.6" outlineLevel="1" thickTop="1" thickBot="1">
      <c r="A540" s="1212"/>
      <c r="B540" s="719" t="s">
        <v>667</v>
      </c>
      <c r="C540" s="720" t="s">
        <v>440</v>
      </c>
      <c r="D540" s="721"/>
      <c r="E540" s="722" t="s">
        <v>161</v>
      </c>
      <c r="F540" s="775" t="s">
        <v>43</v>
      </c>
      <c r="G540" s="742">
        <f t="shared" si="1231"/>
        <v>0</v>
      </c>
      <c r="H540" s="924"/>
      <c r="I540" s="925"/>
      <c r="J540" s="742">
        <f t="shared" si="1232"/>
        <v>0</v>
      </c>
      <c r="K540" s="924"/>
      <c r="L540" s="925"/>
      <c r="M540" s="742">
        <f t="shared" si="1233"/>
        <v>0</v>
      </c>
      <c r="N540" s="924"/>
      <c r="O540" s="925"/>
      <c r="P540" s="742">
        <f t="shared" si="1234"/>
        <v>0</v>
      </c>
      <c r="Q540" s="924"/>
      <c r="R540" s="925"/>
      <c r="S540" s="742">
        <f t="shared" si="1235"/>
        <v>0</v>
      </c>
      <c r="T540" s="924"/>
      <c r="U540" s="925"/>
      <c r="V540" s="743" t="s">
        <v>34</v>
      </c>
      <c r="W540" s="744" t="s">
        <v>34</v>
      </c>
      <c r="X540" s="744" t="s">
        <v>34</v>
      </c>
      <c r="Y540" s="745" t="s">
        <v>34</v>
      </c>
      <c r="Z540" s="1069">
        <f t="shared" si="1216"/>
        <v>0</v>
      </c>
      <c r="AA540" s="1070">
        <f t="shared" si="1217"/>
        <v>0</v>
      </c>
      <c r="AB540" s="1070">
        <f t="shared" si="1218"/>
        <v>0</v>
      </c>
      <c r="AC540" s="1071">
        <f t="shared" si="1219"/>
        <v>0</v>
      </c>
      <c r="AD540" s="1072">
        <f t="shared" si="1224"/>
        <v>0</v>
      </c>
      <c r="AE540" s="1073">
        <f t="shared" si="1225"/>
        <v>0</v>
      </c>
      <c r="AF540" s="1073">
        <f t="shared" si="1226"/>
        <v>0</v>
      </c>
      <c r="AG540" s="1074">
        <f t="shared" si="1236"/>
        <v>0</v>
      </c>
    </row>
    <row r="541" spans="1:33" s="105" customFormat="1" ht="18.600000000000001" outlineLevel="1" thickBot="1">
      <c r="A541" s="1212"/>
      <c r="B541" s="640" t="s">
        <v>663</v>
      </c>
      <c r="C541" s="756">
        <v>3143</v>
      </c>
      <c r="D541" s="757"/>
      <c r="E541" s="758" t="s">
        <v>662</v>
      </c>
      <c r="F541" s="763" t="s">
        <v>43</v>
      </c>
      <c r="G541" s="937">
        <f>ROUND(G542+G543+G544+G545,1)</f>
        <v>0</v>
      </c>
      <c r="H541" s="659">
        <f t="shared" ref="H541:J541" si="1241">ROUND(H542+H543+H544+H545,1)</f>
        <v>0</v>
      </c>
      <c r="I541" s="938">
        <f t="shared" si="1241"/>
        <v>0</v>
      </c>
      <c r="J541" s="937">
        <f t="shared" si="1241"/>
        <v>0</v>
      </c>
      <c r="K541" s="659">
        <f t="shared" ref="K541" si="1242">ROUND(K542+K543+K544+K545,1)</f>
        <v>0</v>
      </c>
      <c r="L541" s="938">
        <f t="shared" ref="L541:M541" si="1243">ROUND(L542+L543+L544+L545,1)</f>
        <v>0</v>
      </c>
      <c r="M541" s="937">
        <f t="shared" si="1243"/>
        <v>0</v>
      </c>
      <c r="N541" s="659">
        <f t="shared" ref="N541" si="1244">ROUND(N542+N543+N544+N545,1)</f>
        <v>0</v>
      </c>
      <c r="O541" s="938">
        <f t="shared" ref="O541:P541" si="1245">ROUND(O542+O543+O544+O545,1)</f>
        <v>0</v>
      </c>
      <c r="P541" s="937">
        <f t="shared" si="1245"/>
        <v>0</v>
      </c>
      <c r="Q541" s="659">
        <f t="shared" ref="Q541" si="1246">ROUND(Q542+Q543+Q544+Q545,1)</f>
        <v>0</v>
      </c>
      <c r="R541" s="938">
        <f t="shared" ref="R541:S541" si="1247">ROUND(R542+R543+R544+R545,1)</f>
        <v>0</v>
      </c>
      <c r="S541" s="937">
        <f t="shared" si="1247"/>
        <v>0</v>
      </c>
      <c r="T541" s="659">
        <f t="shared" ref="T541" si="1248">ROUND(T542+T543+T544+T545,1)</f>
        <v>0</v>
      </c>
      <c r="U541" s="938">
        <f t="shared" ref="U541" si="1249">ROUND(U542+U543+U544+U545,1)</f>
        <v>0</v>
      </c>
      <c r="V541" s="684" t="s">
        <v>34</v>
      </c>
      <c r="W541" s="685" t="s">
        <v>34</v>
      </c>
      <c r="X541" s="685" t="s">
        <v>34</v>
      </c>
      <c r="Y541" s="686" t="s">
        <v>34</v>
      </c>
      <c r="Z541" s="1063">
        <f t="shared" si="1216"/>
        <v>0</v>
      </c>
      <c r="AA541" s="1064">
        <f t="shared" si="1217"/>
        <v>0</v>
      </c>
      <c r="AB541" s="1064">
        <f t="shared" si="1218"/>
        <v>0</v>
      </c>
      <c r="AC541" s="1065">
        <f t="shared" si="1219"/>
        <v>0</v>
      </c>
      <c r="AD541" s="1066">
        <f t="shared" ref="AD541" si="1250">IF(G541&gt;0,ROUND((J541/G541),3),0)</f>
        <v>0</v>
      </c>
      <c r="AE541" s="1067">
        <f t="shared" ref="AE541" si="1251">IF(G541&gt;0,ROUND((M541/G541),3),0)</f>
        <v>0</v>
      </c>
      <c r="AF541" s="1067">
        <f t="shared" ref="AF541" si="1252">IF(G541&gt;0,ROUND((P541/G541),3),0)</f>
        <v>0</v>
      </c>
      <c r="AG541" s="1068">
        <f t="shared" si="1236"/>
        <v>0</v>
      </c>
    </row>
    <row r="542" spans="1:33" s="20" customFormat="1" ht="27" outlineLevel="1" thickBot="1">
      <c r="A542" s="1212"/>
      <c r="B542" s="929" t="s">
        <v>668</v>
      </c>
      <c r="C542" s="930" t="s">
        <v>441</v>
      </c>
      <c r="D542" s="931" t="s">
        <v>57</v>
      </c>
      <c r="E542" s="932" t="s">
        <v>613</v>
      </c>
      <c r="F542" s="933" t="s">
        <v>43</v>
      </c>
      <c r="G542" s="934">
        <f t="shared" si="1231"/>
        <v>0</v>
      </c>
      <c r="H542" s="935"/>
      <c r="I542" s="936"/>
      <c r="J542" s="934">
        <f t="shared" si="1232"/>
        <v>0</v>
      </c>
      <c r="K542" s="935"/>
      <c r="L542" s="936"/>
      <c r="M542" s="934">
        <f t="shared" si="1233"/>
        <v>0</v>
      </c>
      <c r="N542" s="935"/>
      <c r="O542" s="936"/>
      <c r="P542" s="934">
        <f t="shared" si="1234"/>
        <v>0</v>
      </c>
      <c r="Q542" s="935"/>
      <c r="R542" s="936"/>
      <c r="S542" s="934">
        <f t="shared" si="1235"/>
        <v>0</v>
      </c>
      <c r="T542" s="935"/>
      <c r="U542" s="936"/>
      <c r="V542" s="602" t="s">
        <v>34</v>
      </c>
      <c r="W542" s="603" t="s">
        <v>34</v>
      </c>
      <c r="X542" s="603" t="s">
        <v>34</v>
      </c>
      <c r="Y542" s="604" t="s">
        <v>34</v>
      </c>
      <c r="Z542" s="1081">
        <f t="shared" si="1216"/>
        <v>0</v>
      </c>
      <c r="AA542" s="1082">
        <f t="shared" si="1217"/>
        <v>0</v>
      </c>
      <c r="AB542" s="1082">
        <f t="shared" si="1218"/>
        <v>0</v>
      </c>
      <c r="AC542" s="1083">
        <f t="shared" si="1219"/>
        <v>0</v>
      </c>
      <c r="AD542" s="1084">
        <f t="shared" si="1224"/>
        <v>0</v>
      </c>
      <c r="AE542" s="1085">
        <f t="shared" si="1225"/>
        <v>0</v>
      </c>
      <c r="AF542" s="1085">
        <f t="shared" si="1226"/>
        <v>0</v>
      </c>
      <c r="AG542" s="1086">
        <f t="shared" si="1236"/>
        <v>0</v>
      </c>
    </row>
    <row r="543" spans="1:33" s="522" customFormat="1" ht="16.8" outlineLevel="1" thickTop="1" thickBot="1">
      <c r="A543" s="131"/>
      <c r="B543" s="249" t="s">
        <v>669</v>
      </c>
      <c r="C543" s="193">
        <v>3143</v>
      </c>
      <c r="D543" s="194" t="s">
        <v>92</v>
      </c>
      <c r="E543" s="664" t="s">
        <v>654</v>
      </c>
      <c r="F543" s="270" t="s">
        <v>43</v>
      </c>
      <c r="G543" s="846">
        <f>H543+I543</f>
        <v>0</v>
      </c>
      <c r="H543" s="847"/>
      <c r="I543" s="848"/>
      <c r="J543" s="846">
        <f>K543+L543</f>
        <v>0</v>
      </c>
      <c r="K543" s="847"/>
      <c r="L543" s="848"/>
      <c r="M543" s="846">
        <f>N543+O543</f>
        <v>0</v>
      </c>
      <c r="N543" s="847"/>
      <c r="O543" s="848"/>
      <c r="P543" s="846">
        <f>Q543+R543</f>
        <v>0</v>
      </c>
      <c r="Q543" s="847"/>
      <c r="R543" s="848"/>
      <c r="S543" s="846">
        <f>T543+U543</f>
        <v>0</v>
      </c>
      <c r="T543" s="847"/>
      <c r="U543" s="848"/>
      <c r="V543" s="581" t="s">
        <v>34</v>
      </c>
      <c r="W543" s="582" t="s">
        <v>34</v>
      </c>
      <c r="X543" s="582" t="s">
        <v>34</v>
      </c>
      <c r="Y543" s="583" t="s">
        <v>34</v>
      </c>
      <c r="Z543" s="1016">
        <f t="shared" si="1216"/>
        <v>0</v>
      </c>
      <c r="AA543" s="868">
        <f t="shared" si="1217"/>
        <v>0</v>
      </c>
      <c r="AB543" s="868">
        <f t="shared" si="1218"/>
        <v>0</v>
      </c>
      <c r="AC543" s="1017">
        <f t="shared" si="1219"/>
        <v>0</v>
      </c>
      <c r="AD543" s="1018">
        <f t="shared" si="1224"/>
        <v>0</v>
      </c>
      <c r="AE543" s="1019">
        <f t="shared" si="1225"/>
        <v>0</v>
      </c>
      <c r="AF543" s="1019">
        <f t="shared" si="1226"/>
        <v>0</v>
      </c>
      <c r="AG543" s="1020">
        <f t="shared" si="1236"/>
        <v>0</v>
      </c>
    </row>
    <row r="544" spans="1:33" s="20" customFormat="1" ht="16.8" outlineLevel="1" thickTop="1" thickBot="1">
      <c r="A544" s="131"/>
      <c r="B544" s="249" t="s">
        <v>670</v>
      </c>
      <c r="C544" s="193">
        <v>3143</v>
      </c>
      <c r="D544" s="194"/>
      <c r="E544" s="664" t="s">
        <v>720</v>
      </c>
      <c r="F544" s="270" t="s">
        <v>43</v>
      </c>
      <c r="G544" s="846">
        <f t="shared" ref="G544" si="1253">H544+I544</f>
        <v>0</v>
      </c>
      <c r="H544" s="847"/>
      <c r="I544" s="848"/>
      <c r="J544" s="846">
        <f t="shared" ref="J544" si="1254">K544+L544</f>
        <v>0</v>
      </c>
      <c r="K544" s="847"/>
      <c r="L544" s="848"/>
      <c r="M544" s="846">
        <f t="shared" ref="M544" si="1255">N544+O544</f>
        <v>0</v>
      </c>
      <c r="N544" s="847"/>
      <c r="O544" s="848"/>
      <c r="P544" s="846">
        <f t="shared" ref="P544" si="1256">Q544+R544</f>
        <v>0</v>
      </c>
      <c r="Q544" s="847"/>
      <c r="R544" s="848"/>
      <c r="S544" s="846">
        <f t="shared" ref="S544" si="1257">T544+U544</f>
        <v>0</v>
      </c>
      <c r="T544" s="847"/>
      <c r="U544" s="848"/>
      <c r="V544" s="578" t="s">
        <v>34</v>
      </c>
      <c r="W544" s="579" t="s">
        <v>34</v>
      </c>
      <c r="X544" s="579" t="s">
        <v>34</v>
      </c>
      <c r="Y544" s="580" t="s">
        <v>34</v>
      </c>
      <c r="Z544" s="1010">
        <f t="shared" si="1216"/>
        <v>0</v>
      </c>
      <c r="AA544" s="1011">
        <f t="shared" si="1217"/>
        <v>0</v>
      </c>
      <c r="AB544" s="1011">
        <f t="shared" si="1218"/>
        <v>0</v>
      </c>
      <c r="AC544" s="1012">
        <f t="shared" si="1219"/>
        <v>0</v>
      </c>
      <c r="AD544" s="1013">
        <f t="shared" ref="AD544" si="1258">IF(G544&gt;0,ROUND((J544/G544),3),0)</f>
        <v>0</v>
      </c>
      <c r="AE544" s="1014">
        <f t="shared" ref="AE544" si="1259">IF(G544&gt;0,ROUND((M544/G544),3),0)</f>
        <v>0</v>
      </c>
      <c r="AF544" s="1014">
        <f t="shared" ref="AF544" si="1260">IF(G544&gt;0,ROUND((P544/G544),3),0)</f>
        <v>0</v>
      </c>
      <c r="AG544" s="1015">
        <f t="shared" ref="AG544" si="1261">IF(G544&gt;0,ROUND((S544/G544),3),0)</f>
        <v>0</v>
      </c>
    </row>
    <row r="545" spans="1:33" s="20" customFormat="1" ht="27.6" outlineLevel="1" thickTop="1" thickBot="1">
      <c r="A545" s="1212"/>
      <c r="B545" s="723" t="s">
        <v>671</v>
      </c>
      <c r="C545" s="724">
        <v>3143</v>
      </c>
      <c r="D545" s="725"/>
      <c r="E545" s="726" t="s">
        <v>161</v>
      </c>
      <c r="F545" s="727" t="s">
        <v>43</v>
      </c>
      <c r="G545" s="783">
        <f t="shared" si="1231"/>
        <v>0</v>
      </c>
      <c r="H545" s="926"/>
      <c r="I545" s="927"/>
      <c r="J545" s="783">
        <f t="shared" si="1232"/>
        <v>0</v>
      </c>
      <c r="K545" s="926"/>
      <c r="L545" s="927"/>
      <c r="M545" s="783">
        <f t="shared" si="1233"/>
        <v>0</v>
      </c>
      <c r="N545" s="926"/>
      <c r="O545" s="927"/>
      <c r="P545" s="783">
        <f t="shared" si="1234"/>
        <v>0</v>
      </c>
      <c r="Q545" s="926"/>
      <c r="R545" s="927"/>
      <c r="S545" s="783">
        <f t="shared" si="1235"/>
        <v>0</v>
      </c>
      <c r="T545" s="926"/>
      <c r="U545" s="927"/>
      <c r="V545" s="555" t="s">
        <v>34</v>
      </c>
      <c r="W545" s="556" t="s">
        <v>34</v>
      </c>
      <c r="X545" s="556" t="s">
        <v>34</v>
      </c>
      <c r="Y545" s="557" t="s">
        <v>34</v>
      </c>
      <c r="Z545" s="1088">
        <f t="shared" si="1216"/>
        <v>0</v>
      </c>
      <c r="AA545" s="1089">
        <f t="shared" si="1217"/>
        <v>0</v>
      </c>
      <c r="AB545" s="1089">
        <f t="shared" si="1218"/>
        <v>0</v>
      </c>
      <c r="AC545" s="1090">
        <f t="shared" si="1219"/>
        <v>0</v>
      </c>
      <c r="AD545" s="1091">
        <f t="shared" si="1224"/>
        <v>0</v>
      </c>
      <c r="AE545" s="1092">
        <f t="shared" si="1225"/>
        <v>0</v>
      </c>
      <c r="AF545" s="1092">
        <f t="shared" si="1226"/>
        <v>0</v>
      </c>
      <c r="AG545" s="1093">
        <f t="shared" si="1236"/>
        <v>0</v>
      </c>
    </row>
    <row r="546" spans="1:33" s="81" customFormat="1" ht="18.600000000000001" thickBot="1">
      <c r="A546" s="1212"/>
      <c r="B546" s="289" t="s">
        <v>442</v>
      </c>
      <c r="C546" s="808" t="s">
        <v>443</v>
      </c>
      <c r="D546" s="809"/>
      <c r="E546" s="810" t="s">
        <v>444</v>
      </c>
      <c r="F546" s="811" t="s">
        <v>43</v>
      </c>
      <c r="G546" s="833">
        <f>ROUND(G547+G548,1)</f>
        <v>0</v>
      </c>
      <c r="H546" s="834">
        <f>ROUND(H547+H548,1)</f>
        <v>0</v>
      </c>
      <c r="I546" s="835">
        <f>ROUND(I547+I548,1)</f>
        <v>0</v>
      </c>
      <c r="J546" s="833">
        <f t="shared" ref="J546:U546" si="1262">ROUND(J547+J548,1)</f>
        <v>0</v>
      </c>
      <c r="K546" s="834">
        <f t="shared" si="1262"/>
        <v>0</v>
      </c>
      <c r="L546" s="835">
        <f t="shared" si="1262"/>
        <v>0</v>
      </c>
      <c r="M546" s="833">
        <f t="shared" si="1262"/>
        <v>0</v>
      </c>
      <c r="N546" s="834">
        <f t="shared" si="1262"/>
        <v>0</v>
      </c>
      <c r="O546" s="835">
        <f t="shared" si="1262"/>
        <v>0</v>
      </c>
      <c r="P546" s="833">
        <f t="shared" si="1262"/>
        <v>0</v>
      </c>
      <c r="Q546" s="834">
        <f t="shared" si="1262"/>
        <v>0</v>
      </c>
      <c r="R546" s="835">
        <f t="shared" si="1262"/>
        <v>0</v>
      </c>
      <c r="S546" s="833">
        <f t="shared" si="1262"/>
        <v>0</v>
      </c>
      <c r="T546" s="834">
        <f t="shared" si="1262"/>
        <v>0</v>
      </c>
      <c r="U546" s="835">
        <f t="shared" si="1262"/>
        <v>0</v>
      </c>
      <c r="V546" s="673" t="s">
        <v>34</v>
      </c>
      <c r="W546" s="674" t="s">
        <v>34</v>
      </c>
      <c r="X546" s="674" t="s">
        <v>34</v>
      </c>
      <c r="Y546" s="675" t="s">
        <v>34</v>
      </c>
      <c r="Z546" s="971">
        <f t="shared" si="1216"/>
        <v>0</v>
      </c>
      <c r="AA546" s="972">
        <f t="shared" si="1217"/>
        <v>0</v>
      </c>
      <c r="AB546" s="972">
        <f t="shared" si="1218"/>
        <v>0</v>
      </c>
      <c r="AC546" s="973">
        <f t="shared" si="1219"/>
        <v>0</v>
      </c>
      <c r="AD546" s="974">
        <f t="shared" si="1224"/>
        <v>0</v>
      </c>
      <c r="AE546" s="975">
        <f t="shared" si="1225"/>
        <v>0</v>
      </c>
      <c r="AF546" s="975">
        <f t="shared" si="1226"/>
        <v>0</v>
      </c>
      <c r="AG546" s="976">
        <f>IF(G546&gt;0,ROUND((S546/G546),3),0)</f>
        <v>0</v>
      </c>
    </row>
    <row r="547" spans="1:33" s="136" customFormat="1" ht="16.2" outlineLevel="1" thickBot="1">
      <c r="A547" s="131"/>
      <c r="B547" s="230" t="s">
        <v>643</v>
      </c>
      <c r="C547" s="203">
        <v>3160</v>
      </c>
      <c r="D547" s="204" t="s">
        <v>57</v>
      </c>
      <c r="E547" s="160" t="s">
        <v>645</v>
      </c>
      <c r="F547" s="807" t="s">
        <v>43</v>
      </c>
      <c r="G547" s="737">
        <f>H547+I547</f>
        <v>0</v>
      </c>
      <c r="H547" s="844"/>
      <c r="I547" s="845"/>
      <c r="J547" s="737">
        <f>K547+L547</f>
        <v>0</v>
      </c>
      <c r="K547" s="844"/>
      <c r="L547" s="845"/>
      <c r="M547" s="737">
        <f>N547+O547</f>
        <v>0</v>
      </c>
      <c r="N547" s="844"/>
      <c r="O547" s="845"/>
      <c r="P547" s="737">
        <f>Q547+R547</f>
        <v>0</v>
      </c>
      <c r="Q547" s="844"/>
      <c r="R547" s="845"/>
      <c r="S547" s="737">
        <f>T547+U547</f>
        <v>0</v>
      </c>
      <c r="T547" s="844"/>
      <c r="U547" s="845"/>
      <c r="V547" s="578" t="s">
        <v>34</v>
      </c>
      <c r="W547" s="579" t="s">
        <v>34</v>
      </c>
      <c r="X547" s="579" t="s">
        <v>34</v>
      </c>
      <c r="Y547" s="580" t="s">
        <v>34</v>
      </c>
      <c r="Z547" s="1010">
        <f t="shared" si="1216"/>
        <v>0</v>
      </c>
      <c r="AA547" s="1011">
        <f t="shared" si="1217"/>
        <v>0</v>
      </c>
      <c r="AB547" s="1011">
        <f t="shared" si="1218"/>
        <v>0</v>
      </c>
      <c r="AC547" s="1012">
        <f t="shared" si="1219"/>
        <v>0</v>
      </c>
      <c r="AD547" s="1013">
        <f t="shared" ref="AD547:AD548" si="1263">IF(G547&gt;0,ROUND((J547/G547),3),0)</f>
        <v>0</v>
      </c>
      <c r="AE547" s="1014">
        <f t="shared" ref="AE547:AE548" si="1264">IF(G547&gt;0,ROUND((M547/G547),3),0)</f>
        <v>0</v>
      </c>
      <c r="AF547" s="1014">
        <f t="shared" ref="AF547:AF548" si="1265">IF(G547&gt;0,ROUND((P547/G547),3),0)</f>
        <v>0</v>
      </c>
      <c r="AG547" s="1015">
        <f t="shared" ref="AG547:AG548" si="1266">IF(G547&gt;0,ROUND((S547/G547),3),0)</f>
        <v>0</v>
      </c>
    </row>
    <row r="548" spans="1:33" s="20" customFormat="1" ht="27.6" outlineLevel="1" thickTop="1" thickBot="1">
      <c r="A548" s="131"/>
      <c r="B548" s="326" t="s">
        <v>644</v>
      </c>
      <c r="C548" s="301">
        <v>3160</v>
      </c>
      <c r="D548" s="302"/>
      <c r="E548" s="288" t="s">
        <v>161</v>
      </c>
      <c r="F548" s="301" t="s">
        <v>43</v>
      </c>
      <c r="G548" s="656">
        <f>H548+I548</f>
        <v>0</v>
      </c>
      <c r="H548" s="657"/>
      <c r="I548" s="658"/>
      <c r="J548" s="656">
        <f>K548+L548</f>
        <v>0</v>
      </c>
      <c r="K548" s="657"/>
      <c r="L548" s="658"/>
      <c r="M548" s="656">
        <f>N548+O548</f>
        <v>0</v>
      </c>
      <c r="N548" s="657"/>
      <c r="O548" s="658"/>
      <c r="P548" s="656">
        <f>Q548+R548</f>
        <v>0</v>
      </c>
      <c r="Q548" s="657"/>
      <c r="R548" s="658"/>
      <c r="S548" s="656">
        <f>T548+U548</f>
        <v>0</v>
      </c>
      <c r="T548" s="657"/>
      <c r="U548" s="658"/>
      <c r="V548" s="575" t="s">
        <v>34</v>
      </c>
      <c r="W548" s="576" t="s">
        <v>34</v>
      </c>
      <c r="X548" s="576" t="s">
        <v>34</v>
      </c>
      <c r="Y548" s="577" t="s">
        <v>34</v>
      </c>
      <c r="Z548" s="1028">
        <f t="shared" si="1216"/>
        <v>0</v>
      </c>
      <c r="AA548" s="1029">
        <f t="shared" si="1217"/>
        <v>0</v>
      </c>
      <c r="AB548" s="1029">
        <f t="shared" si="1218"/>
        <v>0</v>
      </c>
      <c r="AC548" s="984">
        <f t="shared" si="1219"/>
        <v>0</v>
      </c>
      <c r="AD548" s="985">
        <f t="shared" si="1263"/>
        <v>0</v>
      </c>
      <c r="AE548" s="986">
        <f t="shared" si="1264"/>
        <v>0</v>
      </c>
      <c r="AF548" s="986">
        <f t="shared" si="1265"/>
        <v>0</v>
      </c>
      <c r="AG548" s="987">
        <f t="shared" si="1266"/>
        <v>0</v>
      </c>
    </row>
    <row r="549" spans="1:33" s="381" customFormat="1" ht="23.4" thickBot="1">
      <c r="A549" s="1228"/>
      <c r="B549" s="771"/>
      <c r="C549" s="773"/>
      <c r="D549" s="776"/>
      <c r="E549" s="777" t="s">
        <v>445</v>
      </c>
      <c r="F549" s="680" t="s">
        <v>43</v>
      </c>
      <c r="G549" s="827">
        <f t="shared" ref="G549:U549" si="1267">G51+G410</f>
        <v>29766.7</v>
      </c>
      <c r="H549" s="828">
        <f t="shared" si="1267"/>
        <v>25946.9</v>
      </c>
      <c r="I549" s="829">
        <f t="shared" si="1267"/>
        <v>3819.7999999999993</v>
      </c>
      <c r="J549" s="827">
        <f t="shared" si="1267"/>
        <v>6009.58</v>
      </c>
      <c r="K549" s="828">
        <f t="shared" si="1267"/>
        <v>5707.8</v>
      </c>
      <c r="L549" s="829">
        <f t="shared" si="1267"/>
        <v>301.77999999999997</v>
      </c>
      <c r="M549" s="827">
        <f t="shared" si="1267"/>
        <v>13028.022999999999</v>
      </c>
      <c r="N549" s="828">
        <f t="shared" si="1267"/>
        <v>12042.9</v>
      </c>
      <c r="O549" s="829">
        <f t="shared" si="1267"/>
        <v>985.12300000000005</v>
      </c>
      <c r="P549" s="827">
        <f t="shared" si="1267"/>
        <v>0</v>
      </c>
      <c r="Q549" s="828">
        <f t="shared" si="1267"/>
        <v>0</v>
      </c>
      <c r="R549" s="829">
        <f t="shared" si="1267"/>
        <v>0</v>
      </c>
      <c r="S549" s="827">
        <f t="shared" si="1267"/>
        <v>0</v>
      </c>
      <c r="T549" s="828">
        <f t="shared" si="1267"/>
        <v>0</v>
      </c>
      <c r="U549" s="829">
        <f t="shared" si="1267"/>
        <v>0</v>
      </c>
      <c r="V549" s="681" t="s">
        <v>34</v>
      </c>
      <c r="W549" s="682" t="s">
        <v>34</v>
      </c>
      <c r="X549" s="682" t="s">
        <v>34</v>
      </c>
      <c r="Y549" s="683" t="s">
        <v>34</v>
      </c>
      <c r="Z549" s="965">
        <f t="shared" si="1216"/>
        <v>23757.120000000003</v>
      </c>
      <c r="AA549" s="966">
        <f t="shared" si="1217"/>
        <v>16738.677000000003</v>
      </c>
      <c r="AB549" s="966">
        <f t="shared" si="1218"/>
        <v>29766.7</v>
      </c>
      <c r="AC549" s="967">
        <f t="shared" si="1219"/>
        <v>29766.7</v>
      </c>
      <c r="AD549" s="968">
        <f t="shared" si="1224"/>
        <v>0.20200000000000001</v>
      </c>
      <c r="AE549" s="969">
        <f t="shared" si="1225"/>
        <v>0.438</v>
      </c>
      <c r="AF549" s="969">
        <f t="shared" si="1226"/>
        <v>0</v>
      </c>
      <c r="AG549" s="1094">
        <f t="shared" ref="AG549" si="1268">IF(G549&gt;0,ROUND((S549/G549),3),0)</f>
        <v>0</v>
      </c>
    </row>
    <row r="550" spans="1:33" s="440" customFormat="1" ht="14.4" thickBot="1">
      <c r="A550" s="460"/>
      <c r="B550" s="441" t="s">
        <v>460</v>
      </c>
      <c r="C550" s="442"/>
      <c r="G550" s="443">
        <f t="shared" ref="G550:U550" si="1269">G549-G43</f>
        <v>0</v>
      </c>
      <c r="H550" s="444">
        <f t="shared" si="1269"/>
        <v>0</v>
      </c>
      <c r="I550" s="444">
        <f t="shared" si="1269"/>
        <v>0</v>
      </c>
      <c r="J550" s="443">
        <f t="shared" si="1269"/>
        <v>0</v>
      </c>
      <c r="K550" s="444">
        <f t="shared" si="1269"/>
        <v>0</v>
      </c>
      <c r="L550" s="444">
        <f t="shared" si="1269"/>
        <v>0</v>
      </c>
      <c r="M550" s="443">
        <f t="shared" si="1269"/>
        <v>0</v>
      </c>
      <c r="N550" s="444">
        <f t="shared" si="1269"/>
        <v>0</v>
      </c>
      <c r="O550" s="444">
        <f t="shared" si="1269"/>
        <v>0</v>
      </c>
      <c r="P550" s="443">
        <f t="shared" si="1269"/>
        <v>0</v>
      </c>
      <c r="Q550" s="444">
        <f t="shared" si="1269"/>
        <v>0</v>
      </c>
      <c r="R550" s="444">
        <f t="shared" si="1269"/>
        <v>0</v>
      </c>
      <c r="S550" s="443">
        <f t="shared" si="1269"/>
        <v>0</v>
      </c>
      <c r="T550" s="444">
        <f t="shared" si="1269"/>
        <v>0</v>
      </c>
      <c r="U550" s="444">
        <f t="shared" si="1269"/>
        <v>0</v>
      </c>
      <c r="V550" s="605"/>
      <c r="W550" s="605"/>
      <c r="X550" s="605"/>
      <c r="Y550" s="605"/>
    </row>
    <row r="551" spans="1:33" s="20" customFormat="1">
      <c r="A551" s="1227"/>
      <c r="B551" s="13"/>
      <c r="C551" s="14"/>
      <c r="D551" s="15"/>
      <c r="E551" s="16"/>
      <c r="F551" s="468"/>
      <c r="G551" s="513" t="s">
        <v>488</v>
      </c>
      <c r="H551" s="17"/>
      <c r="I551" s="514"/>
      <c r="J551" s="469" t="s">
        <v>489</v>
      </c>
      <c r="K551" s="470"/>
      <c r="L551" s="470"/>
      <c r="M551" s="469" t="s">
        <v>490</v>
      </c>
      <c r="N551" s="470"/>
      <c r="O551" s="470"/>
      <c r="P551" s="469" t="s">
        <v>491</v>
      </c>
      <c r="Q551" s="470"/>
      <c r="R551" s="470"/>
      <c r="S551" s="469" t="s">
        <v>492</v>
      </c>
      <c r="T551" s="470"/>
      <c r="U551" s="470"/>
      <c r="V551" s="606"/>
      <c r="W551" s="607"/>
      <c r="X551" s="607"/>
      <c r="Y551" s="2233"/>
      <c r="Z551" s="19" t="s">
        <v>6</v>
      </c>
      <c r="AA551" s="14" t="s">
        <v>6</v>
      </c>
      <c r="AB551" s="14" t="s">
        <v>6</v>
      </c>
      <c r="AC551" s="18" t="s">
        <v>6</v>
      </c>
      <c r="AD551" s="19" t="s">
        <v>7</v>
      </c>
      <c r="AE551" s="14" t="s">
        <v>7</v>
      </c>
      <c r="AF551" s="14" t="s">
        <v>7</v>
      </c>
      <c r="AG551" s="18" t="s">
        <v>7</v>
      </c>
    </row>
    <row r="552" spans="1:33" s="20" customFormat="1" ht="15.6">
      <c r="A552" s="1227"/>
      <c r="B552" s="21" t="s">
        <v>446</v>
      </c>
      <c r="C552" s="22" t="s">
        <v>9</v>
      </c>
      <c r="D552" s="23"/>
      <c r="E552" s="24" t="s">
        <v>11</v>
      </c>
      <c r="F552" s="26" t="s">
        <v>12</v>
      </c>
      <c r="G552" s="515" t="s">
        <v>13</v>
      </c>
      <c r="H552" s="25"/>
      <c r="I552" s="516"/>
      <c r="J552" s="474" t="s">
        <v>14</v>
      </c>
      <c r="K552" s="475"/>
      <c r="L552" s="475"/>
      <c r="M552" s="474" t="s">
        <v>14</v>
      </c>
      <c r="N552" s="475"/>
      <c r="O552" s="475"/>
      <c r="P552" s="474" t="s">
        <v>14</v>
      </c>
      <c r="Q552" s="475"/>
      <c r="R552" s="475"/>
      <c r="S552" s="474" t="s">
        <v>14</v>
      </c>
      <c r="T552" s="475"/>
      <c r="U552" s="475"/>
      <c r="V552" s="608"/>
      <c r="W552" s="609"/>
      <c r="X552" s="609"/>
      <c r="Y552" s="2234"/>
      <c r="Z552" s="27" t="s">
        <v>15</v>
      </c>
      <c r="AA552" s="22" t="s">
        <v>15</v>
      </c>
      <c r="AB552" s="22" t="s">
        <v>15</v>
      </c>
      <c r="AC552" s="26" t="s">
        <v>15</v>
      </c>
      <c r="AD552" s="27" t="s">
        <v>16</v>
      </c>
      <c r="AE552" s="22" t="s">
        <v>16</v>
      </c>
      <c r="AF552" s="22" t="s">
        <v>16</v>
      </c>
      <c r="AG552" s="26" t="s">
        <v>16</v>
      </c>
    </row>
    <row r="553" spans="1:33" s="20" customFormat="1">
      <c r="A553" s="1227"/>
      <c r="B553" s="21"/>
      <c r="C553" s="28" t="s">
        <v>18</v>
      </c>
      <c r="D553" s="23"/>
      <c r="E553" s="27"/>
      <c r="F553" s="26" t="s">
        <v>20</v>
      </c>
      <c r="G553" s="29" t="s">
        <v>21</v>
      </c>
      <c r="H553" s="30" t="s">
        <v>22</v>
      </c>
      <c r="I553" s="22" t="s">
        <v>23</v>
      </c>
      <c r="J553" s="476" t="s">
        <v>21</v>
      </c>
      <c r="K553" s="30" t="s">
        <v>22</v>
      </c>
      <c r="L553" s="22" t="s">
        <v>23</v>
      </c>
      <c r="M553" s="476" t="s">
        <v>21</v>
      </c>
      <c r="N553" s="30" t="s">
        <v>22</v>
      </c>
      <c r="O553" s="22" t="s">
        <v>23</v>
      </c>
      <c r="P553" s="476" t="s">
        <v>21</v>
      </c>
      <c r="Q553" s="30" t="s">
        <v>22</v>
      </c>
      <c r="R553" s="22" t="s">
        <v>23</v>
      </c>
      <c r="S553" s="476" t="s">
        <v>21</v>
      </c>
      <c r="T553" s="30" t="s">
        <v>22</v>
      </c>
      <c r="U553" s="26" t="s">
        <v>23</v>
      </c>
      <c r="V553" s="610"/>
      <c r="W553" s="611"/>
      <c r="X553" s="611"/>
      <c r="Y553" s="2235"/>
      <c r="Z553" s="2223" t="s">
        <v>475</v>
      </c>
      <c r="AA553" s="32" t="s">
        <v>474</v>
      </c>
      <c r="AB553" s="32" t="s">
        <v>476</v>
      </c>
      <c r="AC553" s="33" t="s">
        <v>477</v>
      </c>
      <c r="AD553" s="31" t="s">
        <v>475</v>
      </c>
      <c r="AE553" s="32" t="s">
        <v>474</v>
      </c>
      <c r="AF553" s="32" t="s">
        <v>476</v>
      </c>
      <c r="AG553" s="33" t="s">
        <v>477</v>
      </c>
    </row>
    <row r="554" spans="1:33" s="20" customFormat="1" ht="14.4" thickBot="1">
      <c r="A554" s="1227"/>
      <c r="B554" s="34"/>
      <c r="C554" s="35"/>
      <c r="D554" s="36"/>
      <c r="E554" s="37"/>
      <c r="F554" s="480"/>
      <c r="G554" s="38"/>
      <c r="H554" s="39" t="s">
        <v>29</v>
      </c>
      <c r="I554" s="35" t="s">
        <v>29</v>
      </c>
      <c r="J554" s="481"/>
      <c r="K554" s="39" t="s">
        <v>29</v>
      </c>
      <c r="L554" s="35" t="s">
        <v>29</v>
      </c>
      <c r="M554" s="481"/>
      <c r="N554" s="39" t="s">
        <v>29</v>
      </c>
      <c r="O554" s="35" t="s">
        <v>29</v>
      </c>
      <c r="P554" s="481"/>
      <c r="Q554" s="39" t="s">
        <v>29</v>
      </c>
      <c r="R554" s="35" t="s">
        <v>29</v>
      </c>
      <c r="S554" s="481"/>
      <c r="T554" s="39" t="s">
        <v>29</v>
      </c>
      <c r="U554" s="519" t="s">
        <v>29</v>
      </c>
      <c r="V554" s="612"/>
      <c r="W554" s="613"/>
      <c r="X554" s="613"/>
      <c r="Y554" s="2236"/>
      <c r="Z554" s="2224" t="s">
        <v>682</v>
      </c>
      <c r="AA554" s="545" t="s">
        <v>683</v>
      </c>
      <c r="AB554" s="545" t="s">
        <v>684</v>
      </c>
      <c r="AC554" s="546" t="s">
        <v>685</v>
      </c>
      <c r="AD554" s="40" t="s">
        <v>478</v>
      </c>
      <c r="AE554" s="41" t="s">
        <v>479</v>
      </c>
      <c r="AF554" s="41" t="s">
        <v>480</v>
      </c>
      <c r="AG554" s="42" t="s">
        <v>481</v>
      </c>
    </row>
    <row r="555" spans="1:33" ht="18.600000000000001" thickBot="1">
      <c r="A555" s="1212"/>
      <c r="B555" s="1292"/>
      <c r="C555" s="1293"/>
      <c r="D555" s="1294"/>
      <c r="E555" s="1295" t="s">
        <v>447</v>
      </c>
      <c r="F555" s="1303" t="s">
        <v>43</v>
      </c>
      <c r="G555" s="1297">
        <f>G557+G558</f>
        <v>2796</v>
      </c>
      <c r="H555" s="1298" t="s">
        <v>34</v>
      </c>
      <c r="I555" s="1299">
        <f>I557+I558</f>
        <v>2796</v>
      </c>
      <c r="J555" s="1304">
        <f t="shared" ref="J555" si="1270">J557+J558</f>
        <v>686.553</v>
      </c>
      <c r="K555" s="1298" t="s">
        <v>34</v>
      </c>
      <c r="L555" s="1299">
        <f t="shared" ref="L555:M555" si="1271">L557+L558</f>
        <v>686.553</v>
      </c>
      <c r="M555" s="1304">
        <f t="shared" si="1271"/>
        <v>1277.5</v>
      </c>
      <c r="N555" s="1298" t="s">
        <v>34</v>
      </c>
      <c r="O555" s="1299">
        <f t="shared" ref="O555:P555" si="1272">O557+O558</f>
        <v>1277.5</v>
      </c>
      <c r="P555" s="1304">
        <f t="shared" si="1272"/>
        <v>0</v>
      </c>
      <c r="Q555" s="1298" t="s">
        <v>34</v>
      </c>
      <c r="R555" s="1300">
        <f t="shared" ref="R555:S555" si="1273">R557+R558</f>
        <v>0</v>
      </c>
      <c r="S555" s="1297">
        <f t="shared" si="1273"/>
        <v>0</v>
      </c>
      <c r="T555" s="1298" t="s">
        <v>34</v>
      </c>
      <c r="U555" s="1300">
        <f t="shared" ref="U555" si="1274">U557+U558</f>
        <v>0</v>
      </c>
      <c r="V555" s="2237" t="s">
        <v>34</v>
      </c>
      <c r="W555" s="1305" t="s">
        <v>34</v>
      </c>
      <c r="X555" s="1305" t="s">
        <v>34</v>
      </c>
      <c r="Y555" s="2238" t="s">
        <v>34</v>
      </c>
      <c r="Z555" s="2225">
        <f t="shared" ref="Z555" si="1275">G555-J555</f>
        <v>2109.4470000000001</v>
      </c>
      <c r="AA555" s="1306">
        <f t="shared" ref="AA555" si="1276">G555-M555</f>
        <v>1518.5</v>
      </c>
      <c r="AB555" s="1306">
        <f t="shared" ref="AB555" si="1277">G555-P555</f>
        <v>2796</v>
      </c>
      <c r="AC555" s="1307">
        <f t="shared" ref="AC555" si="1278">G555-S555</f>
        <v>2796</v>
      </c>
      <c r="AD555" s="1308">
        <f t="shared" ref="AD555" si="1279">IF(G555&gt;0,ROUND((J555/G555),3),0)</f>
        <v>0.246</v>
      </c>
      <c r="AE555" s="1309">
        <f t="shared" ref="AE555" si="1280">IF(G555&gt;0,ROUND((M555/G555),3),0)</f>
        <v>0.45700000000000002</v>
      </c>
      <c r="AF555" s="1309">
        <f>IF(G555&gt;0,ROUND((P555/G555),3),0)</f>
        <v>0</v>
      </c>
      <c r="AG555" s="1310">
        <f t="shared" ref="AG555" si="1281">IF(G555&gt;0,ROUND((S555/G555),3),0)</f>
        <v>0</v>
      </c>
    </row>
    <row r="556" spans="1:33" s="1" customFormat="1" ht="11.4" thickBot="1">
      <c r="A556" s="1227"/>
      <c r="B556" s="383"/>
      <c r="C556" s="384"/>
      <c r="D556" s="385"/>
      <c r="E556" s="386" t="s">
        <v>44</v>
      </c>
      <c r="F556" s="387"/>
      <c r="G556" s="388"/>
      <c r="H556" s="389"/>
      <c r="I556" s="1133"/>
      <c r="J556" s="1134"/>
      <c r="K556" s="389"/>
      <c r="L556" s="1133"/>
      <c r="M556" s="1134"/>
      <c r="N556" s="389"/>
      <c r="O556" s="1133"/>
      <c r="P556" s="1134"/>
      <c r="Q556" s="389"/>
      <c r="R556" s="390"/>
      <c r="S556" s="388"/>
      <c r="T556" s="389"/>
      <c r="U556" s="390"/>
      <c r="V556" s="2239"/>
      <c r="W556" s="614"/>
      <c r="X556" s="614"/>
      <c r="Y556" s="2240"/>
      <c r="Z556" s="1097"/>
      <c r="AA556" s="1095"/>
      <c r="AB556" s="1095"/>
      <c r="AC556" s="1096"/>
      <c r="AD556" s="1097"/>
      <c r="AE556" s="1095"/>
      <c r="AF556" s="1095"/>
      <c r="AG556" s="1096"/>
    </row>
    <row r="557" spans="1:33" ht="18.600000000000001" thickBot="1">
      <c r="A557" s="1212"/>
      <c r="B557" s="1292"/>
      <c r="C557" s="1293"/>
      <c r="D557" s="1294"/>
      <c r="E557" s="1301" t="s">
        <v>448</v>
      </c>
      <c r="F557" s="1296" t="s">
        <v>43</v>
      </c>
      <c r="G557" s="1302">
        <f>I557</f>
        <v>2700</v>
      </c>
      <c r="H557" s="1298" t="s">
        <v>34</v>
      </c>
      <c r="I557" s="1124">
        <v>2700</v>
      </c>
      <c r="J557" s="1311">
        <f>L557</f>
        <v>590.553</v>
      </c>
      <c r="K557" s="1298" t="s">
        <v>34</v>
      </c>
      <c r="L557" s="1124">
        <v>590.553</v>
      </c>
      <c r="M557" s="1311">
        <f>O557</f>
        <v>1181.5</v>
      </c>
      <c r="N557" s="1298" t="s">
        <v>34</v>
      </c>
      <c r="O557" s="1124">
        <v>1181.5</v>
      </c>
      <c r="P557" s="1311">
        <f>R557</f>
        <v>0</v>
      </c>
      <c r="Q557" s="1298" t="s">
        <v>34</v>
      </c>
      <c r="R557" s="391"/>
      <c r="S557" s="1302">
        <f>U557</f>
        <v>0</v>
      </c>
      <c r="T557" s="1298" t="s">
        <v>34</v>
      </c>
      <c r="U557" s="1124"/>
      <c r="V557" s="2241" t="s">
        <v>34</v>
      </c>
      <c r="W557" s="1312" t="s">
        <v>34</v>
      </c>
      <c r="X557" s="1312" t="s">
        <v>34</v>
      </c>
      <c r="Y557" s="2242" t="s">
        <v>34</v>
      </c>
      <c r="Z557" s="2226">
        <f t="shared" ref="Z557:Z580" si="1282">G557-J557</f>
        <v>2109.4470000000001</v>
      </c>
      <c r="AA557" s="1313">
        <f t="shared" ref="AA557:AA580" si="1283">G557-M557</f>
        <v>1518.5</v>
      </c>
      <c r="AB557" s="1313">
        <f t="shared" ref="AB557:AB580" si="1284">G557-P557</f>
        <v>2700</v>
      </c>
      <c r="AC557" s="1314">
        <f t="shared" ref="AC557:AC580" si="1285">G557-S557</f>
        <v>2700</v>
      </c>
      <c r="AD557" s="1315">
        <f t="shared" ref="AD557:AD558" si="1286">IF(G557&gt;0,ROUND((J557/G557),3),0)</f>
        <v>0.219</v>
      </c>
      <c r="AE557" s="1316">
        <f t="shared" ref="AE557:AE558" si="1287">IF(G557&gt;0,ROUND((M557/G557),3),0)</f>
        <v>0.438</v>
      </c>
      <c r="AF557" s="1316">
        <f t="shared" ref="AF557:AF558" si="1288">IF(G557&gt;0,ROUND((P557/G557),3),0)</f>
        <v>0</v>
      </c>
      <c r="AG557" s="1317">
        <f t="shared" ref="AG557:AG558" si="1289">IF(G557&gt;0,ROUND((S557/G557),3),0)</f>
        <v>0</v>
      </c>
    </row>
    <row r="558" spans="1:33" ht="18.600000000000001" thickBot="1">
      <c r="A558" s="1212"/>
      <c r="B558" s="1279"/>
      <c r="C558" s="1285"/>
      <c r="D558" s="1281"/>
      <c r="E558" s="1286" t="s">
        <v>449</v>
      </c>
      <c r="F558" s="1287" t="s">
        <v>43</v>
      </c>
      <c r="G558" s="1288">
        <f>SUM(G560:G568)</f>
        <v>96</v>
      </c>
      <c r="H558" s="1283" t="s">
        <v>34</v>
      </c>
      <c r="I558" s="1289">
        <f>SUM(I560:I568)</f>
        <v>96</v>
      </c>
      <c r="J558" s="1288">
        <f>SUM(J560:J568)</f>
        <v>96</v>
      </c>
      <c r="K558" s="1283" t="s">
        <v>34</v>
      </c>
      <c r="L558" s="1289">
        <f>SUM(L560:L568)</f>
        <v>96</v>
      </c>
      <c r="M558" s="1288">
        <f>SUM(M560:M568)</f>
        <v>96</v>
      </c>
      <c r="N558" s="1283" t="s">
        <v>34</v>
      </c>
      <c r="O558" s="1289">
        <f>SUM(O560:O568)</f>
        <v>96</v>
      </c>
      <c r="P558" s="1288">
        <f>SUM(P560:P568)</f>
        <v>0</v>
      </c>
      <c r="Q558" s="1283" t="s">
        <v>34</v>
      </c>
      <c r="R558" s="1291">
        <f>SUM(R560:R568)</f>
        <v>0</v>
      </c>
      <c r="S558" s="1290">
        <f>SUM(S560:S568)</f>
        <v>0</v>
      </c>
      <c r="T558" s="1283" t="s">
        <v>34</v>
      </c>
      <c r="U558" s="1289">
        <f>SUM(U560:U568)</f>
        <v>0</v>
      </c>
      <c r="V558" s="2243" t="s">
        <v>34</v>
      </c>
      <c r="W558" s="1318" t="s">
        <v>34</v>
      </c>
      <c r="X558" s="1318" t="s">
        <v>34</v>
      </c>
      <c r="Y558" s="2244" t="s">
        <v>34</v>
      </c>
      <c r="Z558" s="2227">
        <f t="shared" si="1282"/>
        <v>0</v>
      </c>
      <c r="AA558" s="1319">
        <f t="shared" si="1283"/>
        <v>0</v>
      </c>
      <c r="AB558" s="1319">
        <f t="shared" si="1284"/>
        <v>96</v>
      </c>
      <c r="AC558" s="1320">
        <f t="shared" si="1285"/>
        <v>96</v>
      </c>
      <c r="AD558" s="1321">
        <f t="shared" si="1286"/>
        <v>1</v>
      </c>
      <c r="AE558" s="1322">
        <f t="shared" si="1287"/>
        <v>1</v>
      </c>
      <c r="AF558" s="1322">
        <f t="shared" si="1288"/>
        <v>0</v>
      </c>
      <c r="AG558" s="1323">
        <f t="shared" si="1289"/>
        <v>0</v>
      </c>
    </row>
    <row r="559" spans="1:33" s="1" customFormat="1" ht="10.8">
      <c r="A559" s="1227"/>
      <c r="B559" s="392"/>
      <c r="C559" s="393"/>
      <c r="D559" s="394"/>
      <c r="E559" s="395" t="s">
        <v>44</v>
      </c>
      <c r="F559" s="396"/>
      <c r="G559" s="1135"/>
      <c r="H559" s="398"/>
      <c r="I559" s="1125"/>
      <c r="J559" s="1135"/>
      <c r="K559" s="398"/>
      <c r="L559" s="1125"/>
      <c r="M559" s="1135"/>
      <c r="N559" s="398"/>
      <c r="O559" s="1125"/>
      <c r="P559" s="1135"/>
      <c r="Q559" s="398"/>
      <c r="R559" s="399"/>
      <c r="S559" s="397"/>
      <c r="T559" s="398"/>
      <c r="U559" s="1125"/>
      <c r="V559" s="2245"/>
      <c r="W559" s="616"/>
      <c r="X559" s="616"/>
      <c r="Y559" s="2246"/>
      <c r="Z559" s="1105">
        <f t="shared" si="1282"/>
        <v>0</v>
      </c>
      <c r="AA559" s="1103">
        <f t="shared" si="1283"/>
        <v>0</v>
      </c>
      <c r="AB559" s="1103">
        <f t="shared" si="1284"/>
        <v>0</v>
      </c>
      <c r="AC559" s="1104">
        <f t="shared" si="1285"/>
        <v>0</v>
      </c>
      <c r="AD559" s="1105"/>
      <c r="AE559" s="1103"/>
      <c r="AF559" s="1103"/>
      <c r="AG559" s="1104"/>
    </row>
    <row r="560" spans="1:33" s="1" customFormat="1">
      <c r="A560" s="1227"/>
      <c r="B560" s="400">
        <v>602100</v>
      </c>
      <c r="C560" s="393"/>
      <c r="D560" s="401"/>
      <c r="E560" s="402" t="s">
        <v>450</v>
      </c>
      <c r="F560" s="403" t="s">
        <v>43</v>
      </c>
      <c r="G560" s="1136">
        <f t="shared" ref="G560:G568" si="1290">I560</f>
        <v>50.8</v>
      </c>
      <c r="H560" s="64" t="s">
        <v>34</v>
      </c>
      <c r="I560" s="1126">
        <v>50.8</v>
      </c>
      <c r="J560" s="1136">
        <f t="shared" ref="J560:J568" si="1291">L560</f>
        <v>50.8</v>
      </c>
      <c r="K560" s="64" t="s">
        <v>34</v>
      </c>
      <c r="L560" s="1126">
        <v>50.8</v>
      </c>
      <c r="M560" s="1136">
        <f t="shared" ref="M560:M568" si="1292">O560</f>
        <v>50.8</v>
      </c>
      <c r="N560" s="64" t="s">
        <v>34</v>
      </c>
      <c r="O560" s="1126">
        <v>50.8</v>
      </c>
      <c r="P560" s="1136">
        <f t="shared" ref="P560:P568" si="1293">R560</f>
        <v>0</v>
      </c>
      <c r="Q560" s="64" t="s">
        <v>34</v>
      </c>
      <c r="R560" s="405"/>
      <c r="S560" s="404">
        <f t="shared" ref="S560:S568" si="1294">U560</f>
        <v>0</v>
      </c>
      <c r="T560" s="64" t="s">
        <v>34</v>
      </c>
      <c r="U560" s="1126"/>
      <c r="V560" s="2247" t="s">
        <v>34</v>
      </c>
      <c r="W560" s="615" t="s">
        <v>34</v>
      </c>
      <c r="X560" s="615" t="s">
        <v>34</v>
      </c>
      <c r="Y560" s="2248" t="s">
        <v>34</v>
      </c>
      <c r="Z560" s="2228">
        <f t="shared" si="1282"/>
        <v>0</v>
      </c>
      <c r="AA560" s="1098">
        <f t="shared" si="1283"/>
        <v>0</v>
      </c>
      <c r="AB560" s="1098">
        <f t="shared" si="1284"/>
        <v>50.8</v>
      </c>
      <c r="AC560" s="1099">
        <f t="shared" si="1285"/>
        <v>50.8</v>
      </c>
      <c r="AD560" s="1100">
        <f t="shared" ref="AD560:AD580" si="1295">IF(G560&gt;0,ROUND((J560/G560),3),0)</f>
        <v>1</v>
      </c>
      <c r="AE560" s="1101">
        <f t="shared" ref="AE560:AE580" si="1296">IF(G560&gt;0,ROUND((M560/G560),3),0)</f>
        <v>1</v>
      </c>
      <c r="AF560" s="1101">
        <f t="shared" ref="AF560:AF580" si="1297">IF(G560&gt;0,ROUND((P560/G560),3),0)</f>
        <v>0</v>
      </c>
      <c r="AG560" s="1102">
        <f t="shared" ref="AG560:AG580" si="1298">IF(G560&gt;0,ROUND((S560/G560),3),0)</f>
        <v>0</v>
      </c>
    </row>
    <row r="561" spans="1:33" ht="24">
      <c r="B561" s="406">
        <v>25010100</v>
      </c>
      <c r="C561" s="407"/>
      <c r="D561" s="408"/>
      <c r="E561" s="402" t="s">
        <v>451</v>
      </c>
      <c r="F561" s="403" t="s">
        <v>43</v>
      </c>
      <c r="G561" s="1136">
        <f t="shared" si="1290"/>
        <v>0</v>
      </c>
      <c r="H561" s="64" t="s">
        <v>34</v>
      </c>
      <c r="I561" s="1126"/>
      <c r="J561" s="1136">
        <f t="shared" si="1291"/>
        <v>0</v>
      </c>
      <c r="K561" s="64" t="s">
        <v>34</v>
      </c>
      <c r="L561" s="1126"/>
      <c r="M561" s="1136">
        <f t="shared" si="1292"/>
        <v>0</v>
      </c>
      <c r="N561" s="64" t="s">
        <v>34</v>
      </c>
      <c r="O561" s="1126"/>
      <c r="P561" s="1136">
        <f t="shared" si="1293"/>
        <v>0</v>
      </c>
      <c r="Q561" s="64" t="s">
        <v>34</v>
      </c>
      <c r="R561" s="405"/>
      <c r="S561" s="404">
        <f t="shared" si="1294"/>
        <v>0</v>
      </c>
      <c r="T561" s="64" t="s">
        <v>34</v>
      </c>
      <c r="U561" s="1126"/>
      <c r="V561" s="2249" t="s">
        <v>34</v>
      </c>
      <c r="W561" s="617" t="s">
        <v>34</v>
      </c>
      <c r="X561" s="617" t="s">
        <v>34</v>
      </c>
      <c r="Y561" s="2250" t="s">
        <v>34</v>
      </c>
      <c r="Z561" s="2229">
        <f t="shared" si="1282"/>
        <v>0</v>
      </c>
      <c r="AA561" s="1106">
        <f t="shared" si="1283"/>
        <v>0</v>
      </c>
      <c r="AB561" s="1106">
        <f t="shared" si="1284"/>
        <v>0</v>
      </c>
      <c r="AC561" s="1107">
        <f t="shared" si="1285"/>
        <v>0</v>
      </c>
      <c r="AD561" s="1108">
        <f t="shared" si="1295"/>
        <v>0</v>
      </c>
      <c r="AE561" s="1109">
        <f t="shared" si="1296"/>
        <v>0</v>
      </c>
      <c r="AF561" s="1109">
        <f t="shared" si="1297"/>
        <v>0</v>
      </c>
      <c r="AG561" s="1110">
        <f t="shared" si="1298"/>
        <v>0</v>
      </c>
    </row>
    <row r="562" spans="1:33" ht="24">
      <c r="B562" s="406">
        <v>25010200</v>
      </c>
      <c r="C562" s="407"/>
      <c r="D562" s="408"/>
      <c r="E562" s="402" t="s">
        <v>452</v>
      </c>
      <c r="F562" s="403" t="s">
        <v>43</v>
      </c>
      <c r="G562" s="1136">
        <f t="shared" si="1290"/>
        <v>0</v>
      </c>
      <c r="H562" s="64" t="s">
        <v>34</v>
      </c>
      <c r="I562" s="1126"/>
      <c r="J562" s="1136">
        <f t="shared" si="1291"/>
        <v>0</v>
      </c>
      <c r="K562" s="64" t="s">
        <v>34</v>
      </c>
      <c r="L562" s="1126"/>
      <c r="M562" s="1136">
        <f t="shared" si="1292"/>
        <v>0</v>
      </c>
      <c r="N562" s="64" t="s">
        <v>34</v>
      </c>
      <c r="O562" s="1126"/>
      <c r="P562" s="1136">
        <f t="shared" si="1293"/>
        <v>0</v>
      </c>
      <c r="Q562" s="64" t="s">
        <v>34</v>
      </c>
      <c r="R562" s="405"/>
      <c r="S562" s="404">
        <f t="shared" si="1294"/>
        <v>0</v>
      </c>
      <c r="T562" s="64" t="s">
        <v>34</v>
      </c>
      <c r="U562" s="1126"/>
      <c r="V562" s="2249" t="s">
        <v>34</v>
      </c>
      <c r="W562" s="617" t="s">
        <v>34</v>
      </c>
      <c r="X562" s="617" t="s">
        <v>34</v>
      </c>
      <c r="Y562" s="2250" t="s">
        <v>34</v>
      </c>
      <c r="Z562" s="2229">
        <f t="shared" si="1282"/>
        <v>0</v>
      </c>
      <c r="AA562" s="1106">
        <f t="shared" si="1283"/>
        <v>0</v>
      </c>
      <c r="AB562" s="1106">
        <f t="shared" si="1284"/>
        <v>0</v>
      </c>
      <c r="AC562" s="1107">
        <f t="shared" si="1285"/>
        <v>0</v>
      </c>
      <c r="AD562" s="1108">
        <f t="shared" si="1295"/>
        <v>0</v>
      </c>
      <c r="AE562" s="1109">
        <f t="shared" si="1296"/>
        <v>0</v>
      </c>
      <c r="AF562" s="1109">
        <f t="shared" si="1297"/>
        <v>0</v>
      </c>
      <c r="AG562" s="1110">
        <f t="shared" si="1298"/>
        <v>0</v>
      </c>
    </row>
    <row r="563" spans="1:33">
      <c r="B563" s="406">
        <v>25010300</v>
      </c>
      <c r="C563" s="407"/>
      <c r="D563" s="408"/>
      <c r="E563" s="402" t="s">
        <v>453</v>
      </c>
      <c r="F563" s="403" t="s">
        <v>43</v>
      </c>
      <c r="G563" s="1136">
        <f t="shared" si="1290"/>
        <v>45.2</v>
      </c>
      <c r="H563" s="64" t="s">
        <v>34</v>
      </c>
      <c r="I563" s="1126">
        <v>45.2</v>
      </c>
      <c r="J563" s="1136">
        <f t="shared" si="1291"/>
        <v>45.2</v>
      </c>
      <c r="K563" s="64" t="s">
        <v>34</v>
      </c>
      <c r="L563" s="1126">
        <v>45.2</v>
      </c>
      <c r="M563" s="1136">
        <f t="shared" si="1292"/>
        <v>45.2</v>
      </c>
      <c r="N563" s="64" t="s">
        <v>34</v>
      </c>
      <c r="O563" s="1126">
        <v>45.2</v>
      </c>
      <c r="P563" s="1136">
        <f t="shared" si="1293"/>
        <v>0</v>
      </c>
      <c r="Q563" s="64" t="s">
        <v>34</v>
      </c>
      <c r="R563" s="405"/>
      <c r="S563" s="404">
        <f t="shared" si="1294"/>
        <v>0</v>
      </c>
      <c r="T563" s="64" t="s">
        <v>34</v>
      </c>
      <c r="U563" s="1126"/>
      <c r="V563" s="2249" t="s">
        <v>34</v>
      </c>
      <c r="W563" s="617" t="s">
        <v>34</v>
      </c>
      <c r="X563" s="617" t="s">
        <v>34</v>
      </c>
      <c r="Y563" s="2250" t="s">
        <v>34</v>
      </c>
      <c r="Z563" s="2229">
        <f t="shared" si="1282"/>
        <v>0</v>
      </c>
      <c r="AA563" s="1106">
        <f t="shared" si="1283"/>
        <v>0</v>
      </c>
      <c r="AB563" s="1106">
        <f t="shared" si="1284"/>
        <v>45.2</v>
      </c>
      <c r="AC563" s="1107">
        <f t="shared" si="1285"/>
        <v>45.2</v>
      </c>
      <c r="AD563" s="1108">
        <f t="shared" si="1295"/>
        <v>1</v>
      </c>
      <c r="AE563" s="1109">
        <f t="shared" si="1296"/>
        <v>1</v>
      </c>
      <c r="AF563" s="1109">
        <f t="shared" si="1297"/>
        <v>0</v>
      </c>
      <c r="AG563" s="1110">
        <f t="shared" si="1298"/>
        <v>0</v>
      </c>
    </row>
    <row r="564" spans="1:33">
      <c r="B564" s="406">
        <v>25010400</v>
      </c>
      <c r="C564" s="407"/>
      <c r="D564" s="408"/>
      <c r="E564" s="402" t="s">
        <v>454</v>
      </c>
      <c r="F564" s="403" t="s">
        <v>43</v>
      </c>
      <c r="G564" s="1136">
        <f t="shared" si="1290"/>
        <v>0</v>
      </c>
      <c r="H564" s="64" t="s">
        <v>34</v>
      </c>
      <c r="I564" s="1126"/>
      <c r="J564" s="1136">
        <f t="shared" si="1291"/>
        <v>0</v>
      </c>
      <c r="K564" s="64" t="s">
        <v>34</v>
      </c>
      <c r="L564" s="1126"/>
      <c r="M564" s="1136">
        <f t="shared" si="1292"/>
        <v>0</v>
      </c>
      <c r="N564" s="64" t="s">
        <v>34</v>
      </c>
      <c r="O564" s="1126"/>
      <c r="P564" s="1136">
        <f t="shared" si="1293"/>
        <v>0</v>
      </c>
      <c r="Q564" s="64" t="s">
        <v>34</v>
      </c>
      <c r="R564" s="405"/>
      <c r="S564" s="404">
        <f t="shared" si="1294"/>
        <v>0</v>
      </c>
      <c r="T564" s="64" t="s">
        <v>34</v>
      </c>
      <c r="U564" s="1126"/>
      <c r="V564" s="2249" t="s">
        <v>34</v>
      </c>
      <c r="W564" s="617" t="s">
        <v>34</v>
      </c>
      <c r="X564" s="617" t="s">
        <v>34</v>
      </c>
      <c r="Y564" s="2250" t="s">
        <v>34</v>
      </c>
      <c r="Z564" s="2229">
        <f t="shared" si="1282"/>
        <v>0</v>
      </c>
      <c r="AA564" s="1106">
        <f t="shared" si="1283"/>
        <v>0</v>
      </c>
      <c r="AB564" s="1106">
        <f t="shared" si="1284"/>
        <v>0</v>
      </c>
      <c r="AC564" s="1107">
        <f t="shared" si="1285"/>
        <v>0</v>
      </c>
      <c r="AD564" s="1108">
        <f t="shared" si="1295"/>
        <v>0</v>
      </c>
      <c r="AE564" s="1109">
        <f t="shared" si="1296"/>
        <v>0</v>
      </c>
      <c r="AF564" s="1109">
        <f t="shared" si="1297"/>
        <v>0</v>
      </c>
      <c r="AG564" s="1110">
        <f t="shared" si="1298"/>
        <v>0</v>
      </c>
    </row>
    <row r="565" spans="1:33">
      <c r="B565" s="406">
        <v>25020100</v>
      </c>
      <c r="C565" s="407"/>
      <c r="D565" s="408"/>
      <c r="E565" s="402" t="s">
        <v>455</v>
      </c>
      <c r="F565" s="403" t="s">
        <v>43</v>
      </c>
      <c r="G565" s="1136">
        <f t="shared" si="1290"/>
        <v>0</v>
      </c>
      <c r="H565" s="64" t="s">
        <v>34</v>
      </c>
      <c r="I565" s="1126"/>
      <c r="J565" s="1136">
        <f t="shared" si="1291"/>
        <v>0</v>
      </c>
      <c r="K565" s="64" t="s">
        <v>34</v>
      </c>
      <c r="L565" s="1126"/>
      <c r="M565" s="1136">
        <f t="shared" si="1292"/>
        <v>0</v>
      </c>
      <c r="N565" s="64" t="s">
        <v>34</v>
      </c>
      <c r="O565" s="1126"/>
      <c r="P565" s="1136">
        <f t="shared" si="1293"/>
        <v>0</v>
      </c>
      <c r="Q565" s="64" t="s">
        <v>34</v>
      </c>
      <c r="R565" s="405"/>
      <c r="S565" s="404">
        <f t="shared" si="1294"/>
        <v>0</v>
      </c>
      <c r="T565" s="64" t="s">
        <v>34</v>
      </c>
      <c r="U565" s="1126"/>
      <c r="V565" s="2249" t="s">
        <v>34</v>
      </c>
      <c r="W565" s="617" t="s">
        <v>34</v>
      </c>
      <c r="X565" s="617" t="s">
        <v>34</v>
      </c>
      <c r="Y565" s="2250" t="s">
        <v>34</v>
      </c>
      <c r="Z565" s="2229">
        <f t="shared" si="1282"/>
        <v>0</v>
      </c>
      <c r="AA565" s="1106">
        <f t="shared" si="1283"/>
        <v>0</v>
      </c>
      <c r="AB565" s="1106">
        <f t="shared" si="1284"/>
        <v>0</v>
      </c>
      <c r="AC565" s="1107">
        <f t="shared" si="1285"/>
        <v>0</v>
      </c>
      <c r="AD565" s="1108">
        <f t="shared" si="1295"/>
        <v>0</v>
      </c>
      <c r="AE565" s="1109">
        <f t="shared" si="1296"/>
        <v>0</v>
      </c>
      <c r="AF565" s="1109">
        <f t="shared" si="1297"/>
        <v>0</v>
      </c>
      <c r="AG565" s="1110">
        <f t="shared" si="1298"/>
        <v>0</v>
      </c>
    </row>
    <row r="566" spans="1:33" ht="72">
      <c r="B566" s="409">
        <v>25020200</v>
      </c>
      <c r="C566" s="410"/>
      <c r="D566" s="411"/>
      <c r="E566" s="412" t="s">
        <v>456</v>
      </c>
      <c r="F566" s="403" t="s">
        <v>43</v>
      </c>
      <c r="G566" s="1136">
        <f t="shared" si="1290"/>
        <v>0</v>
      </c>
      <c r="H566" s="64" t="s">
        <v>34</v>
      </c>
      <c r="I566" s="1126"/>
      <c r="J566" s="1136">
        <f t="shared" si="1291"/>
        <v>0</v>
      </c>
      <c r="K566" s="64" t="s">
        <v>34</v>
      </c>
      <c r="L566" s="1126"/>
      <c r="M566" s="1136">
        <f t="shared" si="1292"/>
        <v>0</v>
      </c>
      <c r="N566" s="64" t="s">
        <v>34</v>
      </c>
      <c r="O566" s="1126"/>
      <c r="P566" s="1136">
        <f t="shared" si="1293"/>
        <v>0</v>
      </c>
      <c r="Q566" s="64" t="s">
        <v>34</v>
      </c>
      <c r="R566" s="405"/>
      <c r="S566" s="404">
        <f t="shared" si="1294"/>
        <v>0</v>
      </c>
      <c r="T566" s="64" t="s">
        <v>34</v>
      </c>
      <c r="U566" s="1126"/>
      <c r="V566" s="2249" t="s">
        <v>34</v>
      </c>
      <c r="W566" s="617" t="s">
        <v>34</v>
      </c>
      <c r="X566" s="617" t="s">
        <v>34</v>
      </c>
      <c r="Y566" s="2250" t="s">
        <v>34</v>
      </c>
      <c r="Z566" s="2229">
        <f t="shared" si="1282"/>
        <v>0</v>
      </c>
      <c r="AA566" s="1106">
        <f t="shared" si="1283"/>
        <v>0</v>
      </c>
      <c r="AB566" s="1106">
        <f t="shared" si="1284"/>
        <v>0</v>
      </c>
      <c r="AC566" s="1107">
        <f t="shared" si="1285"/>
        <v>0</v>
      </c>
      <c r="AD566" s="1108">
        <f t="shared" si="1295"/>
        <v>0</v>
      </c>
      <c r="AE566" s="1109">
        <f t="shared" si="1296"/>
        <v>0</v>
      </c>
      <c r="AF566" s="1109">
        <f t="shared" si="1297"/>
        <v>0</v>
      </c>
      <c r="AG566" s="1110">
        <f t="shared" si="1298"/>
        <v>0</v>
      </c>
    </row>
    <row r="567" spans="1:33" ht="33.75" customHeight="1">
      <c r="B567" s="409">
        <v>41032400</v>
      </c>
      <c r="C567" s="410"/>
      <c r="D567" s="411"/>
      <c r="E567" s="414" t="s">
        <v>457</v>
      </c>
      <c r="F567" s="413" t="s">
        <v>43</v>
      </c>
      <c r="G567" s="1137">
        <f t="shared" si="1290"/>
        <v>0</v>
      </c>
      <c r="H567" s="78" t="s">
        <v>34</v>
      </c>
      <c r="I567" s="1127"/>
      <c r="J567" s="1137">
        <f t="shared" si="1291"/>
        <v>0</v>
      </c>
      <c r="K567" s="78" t="s">
        <v>34</v>
      </c>
      <c r="L567" s="1127"/>
      <c r="M567" s="1137">
        <f t="shared" si="1292"/>
        <v>0</v>
      </c>
      <c r="N567" s="78" t="s">
        <v>34</v>
      </c>
      <c r="O567" s="1127"/>
      <c r="P567" s="1137">
        <f t="shared" si="1293"/>
        <v>0</v>
      </c>
      <c r="Q567" s="78" t="s">
        <v>34</v>
      </c>
      <c r="R567" s="416"/>
      <c r="S567" s="415">
        <f t="shared" si="1294"/>
        <v>0</v>
      </c>
      <c r="T567" s="78" t="s">
        <v>34</v>
      </c>
      <c r="U567" s="1127"/>
      <c r="V567" s="2249" t="s">
        <v>34</v>
      </c>
      <c r="W567" s="617" t="s">
        <v>34</v>
      </c>
      <c r="X567" s="617" t="s">
        <v>34</v>
      </c>
      <c r="Y567" s="2250" t="s">
        <v>34</v>
      </c>
      <c r="Z567" s="2229">
        <f t="shared" si="1282"/>
        <v>0</v>
      </c>
      <c r="AA567" s="1106">
        <f t="shared" si="1283"/>
        <v>0</v>
      </c>
      <c r="AB567" s="1106">
        <f t="shared" si="1284"/>
        <v>0</v>
      </c>
      <c r="AC567" s="1107">
        <f t="shared" si="1285"/>
        <v>0</v>
      </c>
      <c r="AD567" s="1108">
        <f t="shared" si="1295"/>
        <v>0</v>
      </c>
      <c r="AE567" s="1109">
        <f t="shared" si="1296"/>
        <v>0</v>
      </c>
      <c r="AF567" s="1109">
        <f t="shared" si="1297"/>
        <v>0</v>
      </c>
      <c r="AG567" s="1110">
        <f t="shared" si="1298"/>
        <v>0</v>
      </c>
    </row>
    <row r="568" spans="1:33" ht="14.4" thickBot="1">
      <c r="B568" s="417"/>
      <c r="C568" s="407"/>
      <c r="D568" s="408"/>
      <c r="E568" s="414" t="s">
        <v>614</v>
      </c>
      <c r="F568" s="413" t="s">
        <v>43</v>
      </c>
      <c r="G568" s="1137">
        <f t="shared" si="1290"/>
        <v>0</v>
      </c>
      <c r="H568" s="78" t="s">
        <v>34</v>
      </c>
      <c r="I568" s="1126"/>
      <c r="J568" s="1137">
        <f t="shared" si="1291"/>
        <v>0</v>
      </c>
      <c r="K568" s="78" t="s">
        <v>34</v>
      </c>
      <c r="L568" s="1126"/>
      <c r="M568" s="1137">
        <f t="shared" si="1292"/>
        <v>0</v>
      </c>
      <c r="N568" s="78" t="s">
        <v>34</v>
      </c>
      <c r="O568" s="1126"/>
      <c r="P568" s="1137">
        <f t="shared" si="1293"/>
        <v>0</v>
      </c>
      <c r="Q568" s="78" t="s">
        <v>34</v>
      </c>
      <c r="R568" s="405"/>
      <c r="S568" s="415">
        <f t="shared" si="1294"/>
        <v>0</v>
      </c>
      <c r="T568" s="78" t="s">
        <v>34</v>
      </c>
      <c r="U568" s="1126"/>
      <c r="V568" s="2251" t="s">
        <v>34</v>
      </c>
      <c r="W568" s="618" t="s">
        <v>34</v>
      </c>
      <c r="X568" s="618" t="s">
        <v>34</v>
      </c>
      <c r="Y568" s="2252" t="s">
        <v>34</v>
      </c>
      <c r="Z568" s="2230">
        <f t="shared" si="1282"/>
        <v>0</v>
      </c>
      <c r="AA568" s="1111">
        <f t="shared" si="1283"/>
        <v>0</v>
      </c>
      <c r="AB568" s="1111">
        <f t="shared" si="1284"/>
        <v>0</v>
      </c>
      <c r="AC568" s="1112">
        <f t="shared" si="1285"/>
        <v>0</v>
      </c>
      <c r="AD568" s="1113">
        <f t="shared" si="1295"/>
        <v>0</v>
      </c>
      <c r="AE568" s="1114">
        <f t="shared" si="1296"/>
        <v>0</v>
      </c>
      <c r="AF568" s="1114">
        <f t="shared" si="1297"/>
        <v>0</v>
      </c>
      <c r="AG568" s="1115">
        <f t="shared" si="1298"/>
        <v>0</v>
      </c>
    </row>
    <row r="569" spans="1:33" ht="27" thickBot="1">
      <c r="B569" s="1279"/>
      <c r="C569" s="1280"/>
      <c r="D569" s="1281"/>
      <c r="E569" s="642" t="s">
        <v>458</v>
      </c>
      <c r="F569" s="647" t="s">
        <v>43</v>
      </c>
      <c r="G569" s="1282">
        <f>SUM(G570:G580)</f>
        <v>96</v>
      </c>
      <c r="H569" s="1283" t="s">
        <v>34</v>
      </c>
      <c r="I569" s="1284">
        <f>SUM(I570:I580)</f>
        <v>96</v>
      </c>
      <c r="J569" s="1282">
        <f>SUM(J570:J580)</f>
        <v>96</v>
      </c>
      <c r="K569" s="1283" t="s">
        <v>34</v>
      </c>
      <c r="L569" s="1284">
        <f>SUM(L570:L580)</f>
        <v>96</v>
      </c>
      <c r="M569" s="1282">
        <f>SUM(M570:M580)</f>
        <v>96</v>
      </c>
      <c r="N569" s="1283" t="s">
        <v>34</v>
      </c>
      <c r="O569" s="1284">
        <f>SUM(O570:O580)</f>
        <v>96</v>
      </c>
      <c r="P569" s="1282">
        <f>SUM(P570:P580)</f>
        <v>0</v>
      </c>
      <c r="Q569" s="1283" t="s">
        <v>34</v>
      </c>
      <c r="R569" s="649">
        <f>SUM(R570:R580)</f>
        <v>0</v>
      </c>
      <c r="S569" s="648">
        <f>SUM(S570:S580)</f>
        <v>0</v>
      </c>
      <c r="T569" s="1283" t="s">
        <v>34</v>
      </c>
      <c r="U569" s="1284">
        <f>SUM(U570:U580)</f>
        <v>0</v>
      </c>
      <c r="V569" s="2253" t="s">
        <v>34</v>
      </c>
      <c r="W569" s="1324" t="s">
        <v>34</v>
      </c>
      <c r="X569" s="1324" t="s">
        <v>34</v>
      </c>
      <c r="Y569" s="2254" t="s">
        <v>34</v>
      </c>
      <c r="Z569" s="2231">
        <f t="shared" si="1282"/>
        <v>0</v>
      </c>
      <c r="AA569" s="1325">
        <f t="shared" si="1283"/>
        <v>0</v>
      </c>
      <c r="AB569" s="1325">
        <f t="shared" si="1284"/>
        <v>96</v>
      </c>
      <c r="AC569" s="1326">
        <f t="shared" si="1285"/>
        <v>96</v>
      </c>
      <c r="AD569" s="1327">
        <f t="shared" si="1295"/>
        <v>1</v>
      </c>
      <c r="AE569" s="1328">
        <f t="shared" si="1296"/>
        <v>1</v>
      </c>
      <c r="AF569" s="1328">
        <f t="shared" si="1297"/>
        <v>0</v>
      </c>
      <c r="AG569" s="1329">
        <f t="shared" si="1298"/>
        <v>0</v>
      </c>
    </row>
    <row r="570" spans="1:33" ht="15.6">
      <c r="A570" s="131"/>
      <c r="B570" s="418"/>
      <c r="C570" s="419" t="s">
        <v>459</v>
      </c>
      <c r="D570" s="420"/>
      <c r="E570" s="421" t="s">
        <v>55</v>
      </c>
      <c r="F570" s="422" t="s">
        <v>43</v>
      </c>
      <c r="G570" s="1138">
        <f t="shared" ref="G570:G579" si="1299">I570</f>
        <v>0</v>
      </c>
      <c r="H570" s="54" t="s">
        <v>34</v>
      </c>
      <c r="I570" s="1128"/>
      <c r="J570" s="1138">
        <f t="shared" ref="J570:J579" si="1300">L570</f>
        <v>0</v>
      </c>
      <c r="K570" s="54" t="s">
        <v>34</v>
      </c>
      <c r="L570" s="1128"/>
      <c r="M570" s="1138">
        <f t="shared" ref="M570:M579" si="1301">O570</f>
        <v>0</v>
      </c>
      <c r="N570" s="54" t="s">
        <v>34</v>
      </c>
      <c r="O570" s="1128"/>
      <c r="P570" s="1138">
        <f t="shared" ref="P570:P579" si="1302">R570</f>
        <v>0</v>
      </c>
      <c r="Q570" s="54" t="s">
        <v>34</v>
      </c>
      <c r="R570" s="424"/>
      <c r="S570" s="423">
        <f t="shared" ref="S570:S579" si="1303">U570</f>
        <v>0</v>
      </c>
      <c r="T570" s="54" t="s">
        <v>34</v>
      </c>
      <c r="U570" s="1128"/>
      <c r="V570" s="2247" t="s">
        <v>34</v>
      </c>
      <c r="W570" s="615" t="s">
        <v>34</v>
      </c>
      <c r="X570" s="615" t="s">
        <v>34</v>
      </c>
      <c r="Y570" s="2248" t="s">
        <v>34</v>
      </c>
      <c r="Z570" s="2228">
        <f t="shared" si="1282"/>
        <v>0</v>
      </c>
      <c r="AA570" s="1098">
        <f t="shared" si="1283"/>
        <v>0</v>
      </c>
      <c r="AB570" s="1098">
        <f t="shared" si="1284"/>
        <v>0</v>
      </c>
      <c r="AC570" s="1099">
        <f t="shared" si="1285"/>
        <v>0</v>
      </c>
      <c r="AD570" s="1100">
        <f t="shared" si="1295"/>
        <v>0</v>
      </c>
      <c r="AE570" s="1101">
        <f t="shared" si="1296"/>
        <v>0</v>
      </c>
      <c r="AF570" s="1101">
        <f t="shared" si="1297"/>
        <v>0</v>
      </c>
      <c r="AG570" s="1102">
        <f t="shared" si="1298"/>
        <v>0</v>
      </c>
    </row>
    <row r="571" spans="1:33" ht="15.6">
      <c r="A571" s="131"/>
      <c r="B571" s="425"/>
      <c r="C571" s="426" t="s">
        <v>163</v>
      </c>
      <c r="D571" s="408"/>
      <c r="E571" s="427" t="s">
        <v>164</v>
      </c>
      <c r="F571" s="428" t="s">
        <v>43</v>
      </c>
      <c r="G571" s="1139">
        <f t="shared" si="1299"/>
        <v>0</v>
      </c>
      <c r="H571" s="64" t="s">
        <v>34</v>
      </c>
      <c r="I571" s="1129"/>
      <c r="J571" s="1139">
        <f t="shared" si="1300"/>
        <v>0</v>
      </c>
      <c r="K571" s="64" t="s">
        <v>34</v>
      </c>
      <c r="L571" s="1129"/>
      <c r="M571" s="1139">
        <f t="shared" si="1301"/>
        <v>0</v>
      </c>
      <c r="N571" s="64" t="s">
        <v>34</v>
      </c>
      <c r="O571" s="1129"/>
      <c r="P571" s="1139">
        <f t="shared" si="1302"/>
        <v>0</v>
      </c>
      <c r="Q571" s="64" t="s">
        <v>34</v>
      </c>
      <c r="R571" s="430"/>
      <c r="S571" s="429">
        <f t="shared" si="1303"/>
        <v>0</v>
      </c>
      <c r="T571" s="64" t="s">
        <v>34</v>
      </c>
      <c r="U571" s="1129"/>
      <c r="V571" s="2249" t="s">
        <v>34</v>
      </c>
      <c r="W571" s="617" t="s">
        <v>34</v>
      </c>
      <c r="X571" s="617" t="s">
        <v>34</v>
      </c>
      <c r="Y571" s="2250" t="s">
        <v>34</v>
      </c>
      <c r="Z571" s="2229">
        <f t="shared" si="1282"/>
        <v>0</v>
      </c>
      <c r="AA571" s="1106">
        <f t="shared" si="1283"/>
        <v>0</v>
      </c>
      <c r="AB571" s="1106">
        <f t="shared" si="1284"/>
        <v>0</v>
      </c>
      <c r="AC571" s="1107">
        <f t="shared" si="1285"/>
        <v>0</v>
      </c>
      <c r="AD571" s="1108">
        <f t="shared" si="1295"/>
        <v>0</v>
      </c>
      <c r="AE571" s="1109">
        <f t="shared" si="1296"/>
        <v>0</v>
      </c>
      <c r="AF571" s="1109">
        <f t="shared" si="1297"/>
        <v>0</v>
      </c>
      <c r="AG571" s="1110">
        <f t="shared" si="1298"/>
        <v>0</v>
      </c>
    </row>
    <row r="572" spans="1:33" ht="15.6">
      <c r="A572" s="131"/>
      <c r="B572" s="425"/>
      <c r="C572" s="426" t="s">
        <v>269</v>
      </c>
      <c r="D572" s="408"/>
      <c r="E572" s="427" t="s">
        <v>270</v>
      </c>
      <c r="F572" s="428" t="s">
        <v>43</v>
      </c>
      <c r="G572" s="1139">
        <f t="shared" si="1299"/>
        <v>0</v>
      </c>
      <c r="H572" s="64" t="s">
        <v>34</v>
      </c>
      <c r="I572" s="1129"/>
      <c r="J572" s="1139">
        <f t="shared" si="1300"/>
        <v>0</v>
      </c>
      <c r="K572" s="64" t="s">
        <v>34</v>
      </c>
      <c r="L572" s="1129"/>
      <c r="M572" s="1139">
        <f t="shared" si="1301"/>
        <v>0</v>
      </c>
      <c r="N572" s="64" t="s">
        <v>34</v>
      </c>
      <c r="O572" s="1129"/>
      <c r="P572" s="1139">
        <f t="shared" si="1302"/>
        <v>0</v>
      </c>
      <c r="Q572" s="64" t="s">
        <v>34</v>
      </c>
      <c r="R572" s="430"/>
      <c r="S572" s="429">
        <f t="shared" si="1303"/>
        <v>0</v>
      </c>
      <c r="T572" s="64" t="s">
        <v>34</v>
      </c>
      <c r="U572" s="1129"/>
      <c r="V572" s="2249" t="s">
        <v>34</v>
      </c>
      <c r="W572" s="617" t="s">
        <v>34</v>
      </c>
      <c r="X572" s="617" t="s">
        <v>34</v>
      </c>
      <c r="Y572" s="2250" t="s">
        <v>34</v>
      </c>
      <c r="Z572" s="2229">
        <f t="shared" si="1282"/>
        <v>0</v>
      </c>
      <c r="AA572" s="1106">
        <f t="shared" si="1283"/>
        <v>0</v>
      </c>
      <c r="AB572" s="1106">
        <f t="shared" si="1284"/>
        <v>0</v>
      </c>
      <c r="AC572" s="1107">
        <f t="shared" si="1285"/>
        <v>0</v>
      </c>
      <c r="AD572" s="1108">
        <f t="shared" si="1295"/>
        <v>0</v>
      </c>
      <c r="AE572" s="1109">
        <f t="shared" si="1296"/>
        <v>0</v>
      </c>
      <c r="AF572" s="1109">
        <f t="shared" si="1297"/>
        <v>0</v>
      </c>
      <c r="AG572" s="1110">
        <f t="shared" si="1298"/>
        <v>0</v>
      </c>
    </row>
    <row r="573" spans="1:33" ht="15.6">
      <c r="A573" s="131"/>
      <c r="B573" s="425"/>
      <c r="C573" s="426" t="s">
        <v>282</v>
      </c>
      <c r="D573" s="408"/>
      <c r="E573" s="427" t="s">
        <v>283</v>
      </c>
      <c r="F573" s="428" t="s">
        <v>43</v>
      </c>
      <c r="G573" s="1139">
        <f t="shared" si="1299"/>
        <v>0</v>
      </c>
      <c r="H573" s="64" t="s">
        <v>34</v>
      </c>
      <c r="I573" s="1129"/>
      <c r="J573" s="1139">
        <f t="shared" si="1300"/>
        <v>0</v>
      </c>
      <c r="K573" s="64" t="s">
        <v>34</v>
      </c>
      <c r="L573" s="1129"/>
      <c r="M573" s="1139">
        <f t="shared" si="1301"/>
        <v>0</v>
      </c>
      <c r="N573" s="64" t="s">
        <v>34</v>
      </c>
      <c r="O573" s="1129"/>
      <c r="P573" s="1139">
        <f t="shared" si="1302"/>
        <v>0</v>
      </c>
      <c r="Q573" s="64" t="s">
        <v>34</v>
      </c>
      <c r="R573" s="430"/>
      <c r="S573" s="429">
        <f t="shared" si="1303"/>
        <v>0</v>
      </c>
      <c r="T573" s="64" t="s">
        <v>34</v>
      </c>
      <c r="U573" s="1129"/>
      <c r="V573" s="2249" t="s">
        <v>34</v>
      </c>
      <c r="W573" s="617" t="s">
        <v>34</v>
      </c>
      <c r="X573" s="617" t="s">
        <v>34</v>
      </c>
      <c r="Y573" s="2250" t="s">
        <v>34</v>
      </c>
      <c r="Z573" s="2229">
        <f t="shared" si="1282"/>
        <v>0</v>
      </c>
      <c r="AA573" s="1106">
        <f t="shared" si="1283"/>
        <v>0</v>
      </c>
      <c r="AB573" s="1106">
        <f t="shared" si="1284"/>
        <v>0</v>
      </c>
      <c r="AC573" s="1107">
        <f t="shared" si="1285"/>
        <v>0</v>
      </c>
      <c r="AD573" s="1108">
        <f t="shared" si="1295"/>
        <v>0</v>
      </c>
      <c r="AE573" s="1109">
        <f t="shared" si="1296"/>
        <v>0</v>
      </c>
      <c r="AF573" s="1109">
        <f t="shared" si="1297"/>
        <v>0</v>
      </c>
      <c r="AG573" s="1110">
        <f t="shared" si="1298"/>
        <v>0</v>
      </c>
    </row>
    <row r="574" spans="1:33" ht="26.4">
      <c r="A574" s="131"/>
      <c r="B574" s="728"/>
      <c r="C574" s="426" t="s">
        <v>615</v>
      </c>
      <c r="D574" s="729"/>
      <c r="E574" s="427" t="s">
        <v>311</v>
      </c>
      <c r="F574" s="428" t="s">
        <v>43</v>
      </c>
      <c r="G574" s="1139">
        <f t="shared" si="1299"/>
        <v>0</v>
      </c>
      <c r="H574" s="64" t="s">
        <v>34</v>
      </c>
      <c r="I574" s="1129"/>
      <c r="J574" s="1139">
        <f t="shared" si="1300"/>
        <v>0</v>
      </c>
      <c r="K574" s="64" t="s">
        <v>34</v>
      </c>
      <c r="L574" s="1129"/>
      <c r="M574" s="1139">
        <f t="shared" si="1301"/>
        <v>0</v>
      </c>
      <c r="N574" s="64" t="s">
        <v>34</v>
      </c>
      <c r="O574" s="1129"/>
      <c r="P574" s="1139">
        <f t="shared" si="1302"/>
        <v>0</v>
      </c>
      <c r="Q574" s="64" t="s">
        <v>34</v>
      </c>
      <c r="R574" s="430"/>
      <c r="S574" s="429">
        <f t="shared" si="1303"/>
        <v>0</v>
      </c>
      <c r="T574" s="64" t="s">
        <v>34</v>
      </c>
      <c r="U574" s="1129"/>
      <c r="V574" s="2249" t="s">
        <v>34</v>
      </c>
      <c r="W574" s="617" t="s">
        <v>34</v>
      </c>
      <c r="X574" s="617" t="s">
        <v>34</v>
      </c>
      <c r="Y574" s="2250" t="s">
        <v>34</v>
      </c>
      <c r="Z574" s="2229">
        <f t="shared" si="1282"/>
        <v>0</v>
      </c>
      <c r="AA574" s="1106">
        <f t="shared" si="1283"/>
        <v>0</v>
      </c>
      <c r="AB574" s="1106">
        <f t="shared" si="1284"/>
        <v>0</v>
      </c>
      <c r="AC574" s="1107">
        <f t="shared" si="1285"/>
        <v>0</v>
      </c>
      <c r="AD574" s="1108">
        <f t="shared" si="1295"/>
        <v>0</v>
      </c>
      <c r="AE574" s="1109">
        <f t="shared" si="1296"/>
        <v>0</v>
      </c>
      <c r="AF574" s="1109">
        <f t="shared" si="1297"/>
        <v>0</v>
      </c>
      <c r="AG574" s="1110">
        <f t="shared" si="1298"/>
        <v>0</v>
      </c>
    </row>
    <row r="575" spans="1:33" ht="15.6">
      <c r="A575" s="131"/>
      <c r="B575" s="425"/>
      <c r="C575" s="426" t="s">
        <v>336</v>
      </c>
      <c r="D575" s="408"/>
      <c r="E575" s="427" t="s">
        <v>337</v>
      </c>
      <c r="F575" s="428" t="s">
        <v>43</v>
      </c>
      <c r="G575" s="1139">
        <f t="shared" si="1299"/>
        <v>1.2</v>
      </c>
      <c r="H575" s="64" t="s">
        <v>34</v>
      </c>
      <c r="I575" s="1129">
        <v>1.2</v>
      </c>
      <c r="J575" s="1139">
        <f t="shared" si="1300"/>
        <v>1.2</v>
      </c>
      <c r="K575" s="64" t="s">
        <v>34</v>
      </c>
      <c r="L575" s="1129">
        <v>1.2</v>
      </c>
      <c r="M575" s="1139">
        <f t="shared" si="1301"/>
        <v>1.2</v>
      </c>
      <c r="N575" s="64" t="s">
        <v>34</v>
      </c>
      <c r="O575" s="1129">
        <v>1.2</v>
      </c>
      <c r="P575" s="1139">
        <f t="shared" si="1302"/>
        <v>0</v>
      </c>
      <c r="Q575" s="64" t="s">
        <v>34</v>
      </c>
      <c r="R575" s="430"/>
      <c r="S575" s="429">
        <f t="shared" si="1303"/>
        <v>0</v>
      </c>
      <c r="T575" s="64" t="s">
        <v>34</v>
      </c>
      <c r="U575" s="1129"/>
      <c r="V575" s="2249" t="s">
        <v>34</v>
      </c>
      <c r="W575" s="617" t="s">
        <v>34</v>
      </c>
      <c r="X575" s="617" t="s">
        <v>34</v>
      </c>
      <c r="Y575" s="2250" t="s">
        <v>34</v>
      </c>
      <c r="Z575" s="2229">
        <f t="shared" si="1282"/>
        <v>0</v>
      </c>
      <c r="AA575" s="1106">
        <f t="shared" si="1283"/>
        <v>0</v>
      </c>
      <c r="AB575" s="1106">
        <f t="shared" si="1284"/>
        <v>1.2</v>
      </c>
      <c r="AC575" s="1107">
        <f t="shared" si="1285"/>
        <v>1.2</v>
      </c>
      <c r="AD575" s="1108">
        <f t="shared" si="1295"/>
        <v>1</v>
      </c>
      <c r="AE575" s="1109">
        <f t="shared" si="1296"/>
        <v>1</v>
      </c>
      <c r="AF575" s="1109">
        <f t="shared" si="1297"/>
        <v>0</v>
      </c>
      <c r="AG575" s="1110">
        <f t="shared" si="1298"/>
        <v>0</v>
      </c>
    </row>
    <row r="576" spans="1:33" ht="26.4">
      <c r="A576" s="131"/>
      <c r="B576" s="425"/>
      <c r="C576" s="426" t="s">
        <v>352</v>
      </c>
      <c r="D576" s="408"/>
      <c r="E576" s="427" t="s">
        <v>353</v>
      </c>
      <c r="F576" s="428" t="s">
        <v>43</v>
      </c>
      <c r="G576" s="1139">
        <f t="shared" si="1299"/>
        <v>94.8</v>
      </c>
      <c r="H576" s="64" t="s">
        <v>34</v>
      </c>
      <c r="I576" s="1129">
        <v>94.8</v>
      </c>
      <c r="J576" s="1139">
        <f t="shared" si="1300"/>
        <v>94.8</v>
      </c>
      <c r="K576" s="64" t="s">
        <v>34</v>
      </c>
      <c r="L576" s="1129">
        <v>94.8</v>
      </c>
      <c r="M576" s="1139">
        <f t="shared" si="1301"/>
        <v>94.8</v>
      </c>
      <c r="N576" s="64" t="s">
        <v>34</v>
      </c>
      <c r="O576" s="1129">
        <v>94.8</v>
      </c>
      <c r="P576" s="1139">
        <f t="shared" si="1302"/>
        <v>0</v>
      </c>
      <c r="Q576" s="64" t="s">
        <v>34</v>
      </c>
      <c r="R576" s="430"/>
      <c r="S576" s="429">
        <f t="shared" si="1303"/>
        <v>0</v>
      </c>
      <c r="T576" s="64" t="s">
        <v>34</v>
      </c>
      <c r="U576" s="1129"/>
      <c r="V576" s="2249" t="s">
        <v>34</v>
      </c>
      <c r="W576" s="617" t="s">
        <v>34</v>
      </c>
      <c r="X576" s="617" t="s">
        <v>34</v>
      </c>
      <c r="Y576" s="2250" t="s">
        <v>34</v>
      </c>
      <c r="Z576" s="2229">
        <f t="shared" si="1282"/>
        <v>0</v>
      </c>
      <c r="AA576" s="1106">
        <f t="shared" si="1283"/>
        <v>0</v>
      </c>
      <c r="AB576" s="1106">
        <f t="shared" si="1284"/>
        <v>94.8</v>
      </c>
      <c r="AC576" s="1107">
        <f t="shared" si="1285"/>
        <v>94.8</v>
      </c>
      <c r="AD576" s="1108">
        <f t="shared" si="1295"/>
        <v>1</v>
      </c>
      <c r="AE576" s="1109">
        <f t="shared" si="1296"/>
        <v>1</v>
      </c>
      <c r="AF576" s="1109">
        <f t="shared" si="1297"/>
        <v>0</v>
      </c>
      <c r="AG576" s="1110">
        <f t="shared" si="1298"/>
        <v>0</v>
      </c>
    </row>
    <row r="577" spans="1:33" ht="15.6">
      <c r="A577" s="131"/>
      <c r="B577" s="425"/>
      <c r="C577" s="426" t="s">
        <v>408</v>
      </c>
      <c r="D577" s="408"/>
      <c r="E577" s="427" t="s">
        <v>409</v>
      </c>
      <c r="F577" s="428" t="s">
        <v>43</v>
      </c>
      <c r="G577" s="1139">
        <f t="shared" si="1299"/>
        <v>0</v>
      </c>
      <c r="H577" s="64" t="s">
        <v>34</v>
      </c>
      <c r="I577" s="1129"/>
      <c r="J577" s="1139">
        <f t="shared" si="1300"/>
        <v>0</v>
      </c>
      <c r="K577" s="64" t="s">
        <v>34</v>
      </c>
      <c r="L577" s="1129"/>
      <c r="M577" s="1139">
        <f t="shared" si="1301"/>
        <v>0</v>
      </c>
      <c r="N577" s="64" t="s">
        <v>34</v>
      </c>
      <c r="O577" s="1129"/>
      <c r="P577" s="1139">
        <f t="shared" si="1302"/>
        <v>0</v>
      </c>
      <c r="Q577" s="64" t="s">
        <v>34</v>
      </c>
      <c r="R577" s="430"/>
      <c r="S577" s="429">
        <f t="shared" si="1303"/>
        <v>0</v>
      </c>
      <c r="T577" s="64" t="s">
        <v>34</v>
      </c>
      <c r="U577" s="1129"/>
      <c r="V577" s="2249" t="s">
        <v>34</v>
      </c>
      <c r="W577" s="617" t="s">
        <v>34</v>
      </c>
      <c r="X577" s="617" t="s">
        <v>34</v>
      </c>
      <c r="Y577" s="2250" t="s">
        <v>34</v>
      </c>
      <c r="Z577" s="2229">
        <f t="shared" si="1282"/>
        <v>0</v>
      </c>
      <c r="AA577" s="1106">
        <f t="shared" si="1283"/>
        <v>0</v>
      </c>
      <c r="AB577" s="1106">
        <f t="shared" si="1284"/>
        <v>0</v>
      </c>
      <c r="AC577" s="1107">
        <f t="shared" si="1285"/>
        <v>0</v>
      </c>
      <c r="AD577" s="1108">
        <f t="shared" si="1295"/>
        <v>0</v>
      </c>
      <c r="AE577" s="1109">
        <f t="shared" si="1296"/>
        <v>0</v>
      </c>
      <c r="AF577" s="1109">
        <f t="shared" si="1297"/>
        <v>0</v>
      </c>
      <c r="AG577" s="1110">
        <f t="shared" si="1298"/>
        <v>0</v>
      </c>
    </row>
    <row r="578" spans="1:33" ht="15.6">
      <c r="A578" s="131"/>
      <c r="B578" s="425"/>
      <c r="C578" s="426" t="s">
        <v>423</v>
      </c>
      <c r="D578" s="408"/>
      <c r="E578" s="427" t="s">
        <v>424</v>
      </c>
      <c r="F578" s="428" t="s">
        <v>43</v>
      </c>
      <c r="G578" s="1139">
        <f t="shared" si="1299"/>
        <v>0</v>
      </c>
      <c r="H578" s="64" t="s">
        <v>34</v>
      </c>
      <c r="I578" s="1129"/>
      <c r="J578" s="1139">
        <f t="shared" si="1300"/>
        <v>0</v>
      </c>
      <c r="K578" s="64" t="s">
        <v>34</v>
      </c>
      <c r="L578" s="1129"/>
      <c r="M578" s="1139">
        <f t="shared" si="1301"/>
        <v>0</v>
      </c>
      <c r="N578" s="64" t="s">
        <v>34</v>
      </c>
      <c r="O578" s="1129"/>
      <c r="P578" s="1139">
        <f t="shared" si="1302"/>
        <v>0</v>
      </c>
      <c r="Q578" s="64" t="s">
        <v>34</v>
      </c>
      <c r="R578" s="430"/>
      <c r="S578" s="429">
        <f t="shared" si="1303"/>
        <v>0</v>
      </c>
      <c r="T578" s="64" t="s">
        <v>34</v>
      </c>
      <c r="U578" s="1129"/>
      <c r="V578" s="2249" t="s">
        <v>34</v>
      </c>
      <c r="W578" s="617" t="s">
        <v>34</v>
      </c>
      <c r="X578" s="617" t="s">
        <v>34</v>
      </c>
      <c r="Y578" s="2250" t="s">
        <v>34</v>
      </c>
      <c r="Z578" s="2229">
        <f t="shared" si="1282"/>
        <v>0</v>
      </c>
      <c r="AA578" s="1106">
        <f t="shared" si="1283"/>
        <v>0</v>
      </c>
      <c r="AB578" s="1106">
        <f t="shared" si="1284"/>
        <v>0</v>
      </c>
      <c r="AC578" s="1107">
        <f t="shared" si="1285"/>
        <v>0</v>
      </c>
      <c r="AD578" s="1108">
        <f t="shared" si="1295"/>
        <v>0</v>
      </c>
      <c r="AE578" s="1109">
        <f t="shared" si="1296"/>
        <v>0</v>
      </c>
      <c r="AF578" s="1109">
        <f t="shared" si="1297"/>
        <v>0</v>
      </c>
      <c r="AG578" s="1110">
        <f t="shared" si="1298"/>
        <v>0</v>
      </c>
    </row>
    <row r="579" spans="1:33" ht="15.6">
      <c r="A579" s="131"/>
      <c r="B579" s="431"/>
      <c r="C579" s="426" t="s">
        <v>438</v>
      </c>
      <c r="D579" s="408"/>
      <c r="E579" s="427" t="s">
        <v>439</v>
      </c>
      <c r="F579" s="428" t="s">
        <v>43</v>
      </c>
      <c r="G579" s="1139">
        <f t="shared" si="1299"/>
        <v>0</v>
      </c>
      <c r="H579" s="64" t="s">
        <v>34</v>
      </c>
      <c r="I579" s="1129"/>
      <c r="J579" s="1139">
        <f t="shared" si="1300"/>
        <v>0</v>
      </c>
      <c r="K579" s="64" t="s">
        <v>34</v>
      </c>
      <c r="L579" s="1129"/>
      <c r="M579" s="1139">
        <f t="shared" si="1301"/>
        <v>0</v>
      </c>
      <c r="N579" s="64" t="s">
        <v>34</v>
      </c>
      <c r="O579" s="1129"/>
      <c r="P579" s="1139">
        <f t="shared" si="1302"/>
        <v>0</v>
      </c>
      <c r="Q579" s="64" t="s">
        <v>34</v>
      </c>
      <c r="R579" s="430"/>
      <c r="S579" s="429">
        <f t="shared" si="1303"/>
        <v>0</v>
      </c>
      <c r="T579" s="64" t="s">
        <v>34</v>
      </c>
      <c r="U579" s="1129"/>
      <c r="V579" s="2249" t="s">
        <v>34</v>
      </c>
      <c r="W579" s="617" t="s">
        <v>34</v>
      </c>
      <c r="X579" s="617" t="s">
        <v>34</v>
      </c>
      <c r="Y579" s="2250" t="s">
        <v>34</v>
      </c>
      <c r="Z579" s="2229">
        <f t="shared" si="1282"/>
        <v>0</v>
      </c>
      <c r="AA579" s="1106">
        <f t="shared" si="1283"/>
        <v>0</v>
      </c>
      <c r="AB579" s="1106">
        <f t="shared" si="1284"/>
        <v>0</v>
      </c>
      <c r="AC579" s="1107">
        <f t="shared" si="1285"/>
        <v>0</v>
      </c>
      <c r="AD579" s="1108">
        <f t="shared" si="1295"/>
        <v>0</v>
      </c>
      <c r="AE579" s="1109">
        <f t="shared" si="1296"/>
        <v>0</v>
      </c>
      <c r="AF579" s="1109">
        <f t="shared" si="1297"/>
        <v>0</v>
      </c>
      <c r="AG579" s="1110">
        <f t="shared" si="1298"/>
        <v>0</v>
      </c>
    </row>
    <row r="580" spans="1:33" ht="16.2" thickBot="1">
      <c r="A580" s="131"/>
      <c r="B580" s="432"/>
      <c r="C580" s="433" t="s">
        <v>443</v>
      </c>
      <c r="D580" s="434"/>
      <c r="E580" s="435" t="s">
        <v>444</v>
      </c>
      <c r="F580" s="436" t="s">
        <v>43</v>
      </c>
      <c r="G580" s="1140">
        <f>I580</f>
        <v>0</v>
      </c>
      <c r="H580" s="438" t="s">
        <v>34</v>
      </c>
      <c r="I580" s="1130"/>
      <c r="J580" s="1140">
        <f>L580</f>
        <v>0</v>
      </c>
      <c r="K580" s="438" t="s">
        <v>34</v>
      </c>
      <c r="L580" s="1130"/>
      <c r="M580" s="1140">
        <f>O580</f>
        <v>0</v>
      </c>
      <c r="N580" s="438" t="s">
        <v>34</v>
      </c>
      <c r="O580" s="1130"/>
      <c r="P580" s="1140">
        <f>R580</f>
        <v>0</v>
      </c>
      <c r="Q580" s="438" t="s">
        <v>34</v>
      </c>
      <c r="R580" s="439"/>
      <c r="S580" s="437">
        <f>U580</f>
        <v>0</v>
      </c>
      <c r="T580" s="438" t="s">
        <v>34</v>
      </c>
      <c r="U580" s="1130"/>
      <c r="V580" s="2255" t="s">
        <v>34</v>
      </c>
      <c r="W580" s="619" t="s">
        <v>34</v>
      </c>
      <c r="X580" s="619" t="s">
        <v>34</v>
      </c>
      <c r="Y580" s="2256" t="s">
        <v>34</v>
      </c>
      <c r="Z580" s="2232">
        <f t="shared" si="1282"/>
        <v>0</v>
      </c>
      <c r="AA580" s="1116">
        <f t="shared" si="1283"/>
        <v>0</v>
      </c>
      <c r="AB580" s="1116">
        <f t="shared" si="1284"/>
        <v>0</v>
      </c>
      <c r="AC580" s="1117">
        <f t="shared" si="1285"/>
        <v>0</v>
      </c>
      <c r="AD580" s="1118">
        <f t="shared" si="1295"/>
        <v>0</v>
      </c>
      <c r="AE580" s="1119">
        <f t="shared" si="1296"/>
        <v>0</v>
      </c>
      <c r="AF580" s="1119">
        <f t="shared" si="1297"/>
        <v>0</v>
      </c>
      <c r="AG580" s="1120">
        <f t="shared" si="1298"/>
        <v>0</v>
      </c>
    </row>
    <row r="581" spans="1:33">
      <c r="B581" s="441" t="s">
        <v>460</v>
      </c>
      <c r="C581" s="442"/>
      <c r="D581" s="440"/>
      <c r="E581" s="440"/>
      <c r="F581" s="440"/>
      <c r="G581" s="443">
        <f>G558-G569</f>
        <v>0</v>
      </c>
      <c r="H581" s="444"/>
      <c r="I581" s="444">
        <f t="shared" ref="I581:U581" si="1304">I558-I569</f>
        <v>0</v>
      </c>
      <c r="J581" s="443">
        <f t="shared" si="1304"/>
        <v>0</v>
      </c>
      <c r="K581" s="444"/>
      <c r="L581" s="444">
        <f t="shared" si="1304"/>
        <v>0</v>
      </c>
      <c r="M581" s="443">
        <f>M558-M569</f>
        <v>0</v>
      </c>
      <c r="N581" s="444"/>
      <c r="O581" s="444">
        <f t="shared" si="1304"/>
        <v>0</v>
      </c>
      <c r="P581" s="443">
        <f t="shared" si="1304"/>
        <v>0</v>
      </c>
      <c r="Q581" s="444"/>
      <c r="R581" s="1131">
        <f t="shared" si="1304"/>
        <v>0</v>
      </c>
      <c r="S581" s="1132">
        <f t="shared" si="1304"/>
        <v>0</v>
      </c>
      <c r="T581" s="444"/>
      <c r="U581" s="444">
        <f t="shared" si="1304"/>
        <v>0</v>
      </c>
    </row>
    <row r="583" spans="1:33" ht="18">
      <c r="C583" s="445" t="s">
        <v>461</v>
      </c>
      <c r="G583" s="2298" t="s">
        <v>798</v>
      </c>
      <c r="H583" s="2298"/>
      <c r="I583" s="2298"/>
      <c r="K583" s="81"/>
      <c r="L583" s="81"/>
      <c r="N583" s="81"/>
      <c r="O583" s="81"/>
      <c r="Q583" s="81"/>
      <c r="R583" s="81"/>
      <c r="T583" s="81"/>
      <c r="U583" s="81"/>
    </row>
    <row r="584" spans="1:33" s="446" customFormat="1" ht="10.8">
      <c r="A584" s="1230"/>
      <c r="C584" s="447"/>
      <c r="D584" s="2"/>
      <c r="G584" s="448" t="s">
        <v>462</v>
      </c>
      <c r="H584" s="448"/>
      <c r="I584" s="448"/>
      <c r="J584" s="449"/>
      <c r="K584" s="449"/>
      <c r="L584" s="449"/>
      <c r="M584" s="449"/>
      <c r="N584" s="449"/>
      <c r="O584" s="449"/>
      <c r="P584" s="449"/>
      <c r="Q584" s="449"/>
      <c r="R584" s="449"/>
      <c r="S584" s="449"/>
      <c r="T584" s="449"/>
      <c r="U584" s="449"/>
      <c r="V584" s="449"/>
      <c r="W584" s="449"/>
      <c r="X584" s="449"/>
      <c r="Y584" s="449"/>
      <c r="Z584" s="449"/>
      <c r="AA584" s="449"/>
      <c r="AB584" s="449"/>
      <c r="AC584" s="449"/>
    </row>
    <row r="585" spans="1:33" ht="18">
      <c r="C585" s="445" t="s">
        <v>463</v>
      </c>
      <c r="G585" s="450"/>
      <c r="H585" s="97"/>
      <c r="I585" s="97"/>
      <c r="K585" s="81"/>
      <c r="L585" s="81"/>
      <c r="N585" s="81"/>
      <c r="O585" s="81"/>
      <c r="Q585" s="81"/>
      <c r="R585" s="81"/>
      <c r="T585" s="81"/>
      <c r="U585" s="81"/>
    </row>
    <row r="586" spans="1:33" ht="18">
      <c r="C586" s="445" t="s">
        <v>464</v>
      </c>
      <c r="G586" s="2298" t="s">
        <v>799</v>
      </c>
      <c r="H586" s="2298"/>
      <c r="I586" s="2298"/>
      <c r="K586" s="81"/>
      <c r="L586" s="81"/>
      <c r="N586" s="81"/>
      <c r="O586" s="81"/>
      <c r="Q586" s="81"/>
      <c r="R586" s="81"/>
      <c r="T586" s="81"/>
      <c r="U586" s="81"/>
    </row>
    <row r="587" spans="1:33" s="446" customFormat="1" ht="10.8">
      <c r="A587" s="1230"/>
      <c r="C587" s="447"/>
      <c r="D587" s="2"/>
      <c r="G587" s="448" t="s">
        <v>462</v>
      </c>
      <c r="H587" s="448"/>
      <c r="I587" s="448"/>
      <c r="J587" s="449"/>
      <c r="K587" s="449"/>
      <c r="L587" s="449"/>
      <c r="M587" s="449"/>
      <c r="N587" s="449"/>
      <c r="O587" s="449"/>
      <c r="P587" s="449"/>
      <c r="Q587" s="449"/>
      <c r="R587" s="449"/>
      <c r="S587" s="449"/>
      <c r="T587" s="449"/>
      <c r="U587" s="449"/>
      <c r="V587" s="449"/>
      <c r="W587" s="449"/>
      <c r="X587" s="449"/>
      <c r="Y587" s="449"/>
      <c r="Z587" s="449"/>
      <c r="AA587" s="449"/>
      <c r="AB587" s="449"/>
      <c r="AC587" s="449"/>
    </row>
    <row r="588" spans="1:33" s="451" customFormat="1" ht="14.4">
      <c r="A588" s="1231"/>
      <c r="C588" s="452"/>
      <c r="D588" s="453"/>
      <c r="G588" s="454"/>
      <c r="J588" s="454"/>
      <c r="K588" s="454"/>
      <c r="L588" s="454"/>
      <c r="M588" s="454"/>
      <c r="N588" s="454"/>
      <c r="O588" s="454"/>
      <c r="P588" s="454"/>
      <c r="Q588" s="454"/>
      <c r="R588" s="454"/>
      <c r="S588" s="454"/>
      <c r="T588" s="454"/>
      <c r="U588" s="454"/>
      <c r="V588" s="454"/>
      <c r="W588" s="454"/>
      <c r="X588" s="454"/>
      <c r="Y588" s="454"/>
      <c r="Z588" s="454"/>
      <c r="AA588" s="454"/>
      <c r="AB588" s="454"/>
      <c r="AC588" s="454"/>
    </row>
    <row r="589" spans="1:33">
      <c r="B589" s="455"/>
      <c r="C589" s="456" t="s">
        <v>818</v>
      </c>
      <c r="D589" s="457"/>
      <c r="E589" s="457"/>
      <c r="K589" s="81"/>
      <c r="L589" s="81"/>
      <c r="N589" s="81"/>
      <c r="O589" s="81"/>
      <c r="Q589" s="81"/>
      <c r="R589" s="81"/>
      <c r="T589" s="81"/>
      <c r="U589" s="81"/>
    </row>
    <row r="590" spans="1:33">
      <c r="C590" s="458"/>
      <c r="D590" s="459"/>
      <c r="E590" s="460" t="s">
        <v>465</v>
      </c>
      <c r="K590" s="81"/>
      <c r="L590" s="81"/>
      <c r="N590" s="81"/>
      <c r="O590" s="81"/>
      <c r="Q590" s="81"/>
      <c r="R590" s="81"/>
      <c r="T590" s="81"/>
      <c r="U590" s="81"/>
    </row>
    <row r="591" spans="1:33">
      <c r="C591" s="461"/>
      <c r="D591" s="107"/>
      <c r="E591" s="107"/>
    </row>
    <row r="592" spans="1:33">
      <c r="C592" s="462" t="s">
        <v>466</v>
      </c>
      <c r="D592" s="107"/>
      <c r="E592" s="456" t="s">
        <v>800</v>
      </c>
    </row>
  </sheetData>
  <sheetProtection password="E37D" sheet="1" objects="1" scenarios="1" formatColumns="0" sort="0" autoFilter="0"/>
  <mergeCells count="5">
    <mergeCell ref="V1:Y1"/>
    <mergeCell ref="L12:M12"/>
    <mergeCell ref="L13:M13"/>
    <mergeCell ref="G586:I586"/>
    <mergeCell ref="G583:I583"/>
  </mergeCells>
  <pageMargins left="0.23622047244094491" right="0.23622047244094491" top="0.31496062992125984" bottom="0.31496062992125984" header="0" footer="0.15748031496062992"/>
  <pageSetup paperSize="9" scale="49" fitToHeight="9" orientation="landscape" r:id="rId1"/>
  <headerFooter>
    <oddFooter>&amp;C&amp;"+,полужирный курсив"&amp;8Сторінка &amp;P з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O611"/>
  <sheetViews>
    <sheetView topLeftCell="A47" zoomScale="90" zoomScaleNormal="90" workbookViewId="0">
      <selection activeCell="F10" sqref="F10"/>
    </sheetView>
  </sheetViews>
  <sheetFormatPr defaultColWidth="9.109375" defaultRowHeight="13.8" outlineLevelRow="1"/>
  <cols>
    <col min="1" max="1" width="1.5546875" style="1227" customWidth="1"/>
    <col min="2" max="2" width="8" style="5" customWidth="1"/>
    <col min="3" max="3" width="6" style="453" customWidth="1"/>
    <col min="4" max="4" width="5.88671875" style="5" customWidth="1"/>
    <col min="5" max="5" width="54" style="5" customWidth="1"/>
    <col min="6" max="6" width="9" style="5" customWidth="1"/>
    <col min="7" max="7" width="13.6640625" style="5" customWidth="1"/>
    <col min="8" max="8" width="10.44140625" style="81" customWidth="1"/>
    <col min="9" max="9" width="10" style="5" customWidth="1"/>
    <col min="10" max="10" width="10.6640625" style="5" customWidth="1"/>
    <col min="11" max="11" width="10.5546875" style="81" customWidth="1"/>
    <col min="12" max="12" width="7.6640625" style="81" customWidth="1"/>
    <col min="13" max="13" width="11" style="81" customWidth="1"/>
    <col min="14" max="14" width="12" style="81" customWidth="1"/>
    <col min="15" max="15" width="1.5546875" style="5" customWidth="1"/>
    <col min="16" max="16384" width="9.109375" style="5"/>
  </cols>
  <sheetData>
    <row r="1" spans="1:14" s="1" customFormat="1" ht="54" hidden="1" customHeight="1" outlineLevel="1">
      <c r="A1" s="1227"/>
      <c r="C1" s="2"/>
      <c r="H1" s="3"/>
      <c r="K1" s="2295" t="s">
        <v>767</v>
      </c>
      <c r="L1" s="2295"/>
      <c r="M1" s="2295"/>
      <c r="N1" s="2295"/>
    </row>
    <row r="2" spans="1:14" s="1" customFormat="1" ht="10.199999999999999" hidden="1" outlineLevel="1">
      <c r="A2" s="1227"/>
      <c r="C2" s="2"/>
      <c r="H2" s="3"/>
      <c r="K2" s="1343"/>
      <c r="L2" s="1343"/>
      <c r="M2" s="1343"/>
      <c r="N2" s="1343"/>
    </row>
    <row r="3" spans="1:14" s="1" customFormat="1" ht="20.399999999999999" collapsed="1">
      <c r="A3" s="1227"/>
      <c r="B3" s="1331"/>
      <c r="C3" s="1346"/>
      <c r="D3" s="1331"/>
      <c r="E3" s="1331"/>
      <c r="F3" s="1331"/>
      <c r="G3" s="1331"/>
      <c r="H3" s="1347"/>
      <c r="I3" s="1331"/>
      <c r="J3" s="1331"/>
      <c r="K3" s="1330" t="s">
        <v>763</v>
      </c>
      <c r="L3" s="1331"/>
      <c r="M3" s="1331"/>
      <c r="N3" s="1331"/>
    </row>
    <row r="4" spans="1:14" s="1" customFormat="1" ht="21">
      <c r="A4" s="1227"/>
      <c r="B4" s="1331"/>
      <c r="C4" s="1346"/>
      <c r="D4" s="1331"/>
      <c r="E4" s="1331"/>
      <c r="F4" s="1331"/>
      <c r="G4" s="1331"/>
      <c r="H4" s="1347"/>
      <c r="I4" s="1331"/>
      <c r="J4" s="1331"/>
      <c r="K4" s="1332" t="s">
        <v>764</v>
      </c>
      <c r="L4" s="1331"/>
      <c r="M4" s="1331"/>
      <c r="N4" s="1331"/>
    </row>
    <row r="5" spans="1:14" s="1" customFormat="1" ht="39.75" customHeight="1">
      <c r="A5" s="1227"/>
      <c r="B5" s="1331"/>
      <c r="C5" s="1346"/>
      <c r="D5" s="1331"/>
      <c r="E5" s="1331"/>
      <c r="F5" s="1331"/>
      <c r="G5" s="1331"/>
      <c r="H5" s="1347"/>
      <c r="I5" s="1331"/>
      <c r="J5" s="1331"/>
      <c r="K5" s="1348"/>
      <c r="L5" s="1348"/>
      <c r="M5" s="1348"/>
      <c r="N5" s="1333" t="s">
        <v>765</v>
      </c>
    </row>
    <row r="6" spans="1:14" s="1" customFormat="1">
      <c r="A6" s="1227"/>
      <c r="B6" s="1331"/>
      <c r="C6" s="1346"/>
      <c r="D6" s="1331"/>
      <c r="E6" s="1331"/>
      <c r="F6" s="1331"/>
      <c r="G6" s="1331"/>
      <c r="H6" s="1347"/>
      <c r="I6" s="1331"/>
      <c r="J6" s="1331"/>
      <c r="K6" s="1331"/>
      <c r="L6" s="1331"/>
      <c r="M6" s="1334" t="s">
        <v>766</v>
      </c>
      <c r="N6" s="1331"/>
    </row>
    <row r="7" spans="1:14" ht="63" customHeight="1">
      <c r="B7" s="1349" t="s">
        <v>783</v>
      </c>
      <c r="C7" s="1350"/>
      <c r="D7" s="1350"/>
      <c r="E7" s="1350"/>
      <c r="F7" s="1350"/>
      <c r="G7" s="1350"/>
      <c r="H7" s="1350"/>
      <c r="I7" s="1350"/>
      <c r="J7" s="1350"/>
      <c r="K7" s="1350"/>
      <c r="L7" s="1350"/>
      <c r="M7" s="1350"/>
      <c r="N7" s="1350"/>
    </row>
    <row r="8" spans="1:14" ht="17.399999999999999">
      <c r="B8" s="553" t="s">
        <v>486</v>
      </c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</row>
    <row r="9" spans="1:14" s="1" customFormat="1" ht="10.8">
      <c r="A9" s="1227"/>
      <c r="B9" s="1351" t="s">
        <v>0</v>
      </c>
      <c r="C9" s="1352"/>
      <c r="D9" s="1352"/>
      <c r="E9" s="1352"/>
      <c r="F9" s="1352"/>
      <c r="G9" s="1352"/>
      <c r="H9" s="1353"/>
      <c r="I9" s="1352"/>
      <c r="J9" s="1352"/>
      <c r="K9" s="1353"/>
      <c r="L9" s="1353"/>
      <c r="M9" s="1353"/>
      <c r="N9" s="1353"/>
    </row>
    <row r="10" spans="1:14" ht="20.399999999999999">
      <c r="B10" s="1354" t="str">
        <f>ЗвітІнд.Кошторис!B10</f>
        <v>Апеляційний суд Чернігівської області</v>
      </c>
      <c r="C10" s="1354"/>
      <c r="D10" s="1354"/>
      <c r="E10" s="1354"/>
      <c r="F10" s="1354"/>
      <c r="G10" s="1354"/>
      <c r="H10" s="1354"/>
      <c r="I10" s="1354"/>
      <c r="J10" s="1354"/>
      <c r="K10" s="1354"/>
      <c r="L10" s="1354"/>
      <c r="M10" s="1354"/>
      <c r="N10" s="1354"/>
    </row>
    <row r="11" spans="1:14" s="1" customFormat="1" ht="10.8">
      <c r="A11" s="1227"/>
      <c r="B11" s="1351" t="s">
        <v>1</v>
      </c>
      <c r="C11" s="1352"/>
      <c r="D11" s="1352"/>
      <c r="E11" s="1352"/>
      <c r="F11" s="1352"/>
      <c r="G11" s="1352"/>
      <c r="H11" s="1353"/>
      <c r="I11" s="1352"/>
      <c r="J11" s="1352"/>
      <c r="K11" s="1353"/>
      <c r="L11" s="1353"/>
      <c r="M11" s="1353"/>
      <c r="N11" s="1353"/>
    </row>
    <row r="12" spans="1:14" s="1" customFormat="1" ht="10.199999999999999" hidden="1">
      <c r="A12" s="1227"/>
      <c r="B12" s="1331"/>
      <c r="C12" s="1331"/>
      <c r="D12" s="1331"/>
      <c r="E12" s="1331"/>
      <c r="F12" s="1331"/>
      <c r="G12" s="1331"/>
      <c r="H12" s="1347"/>
      <c r="I12" s="1331"/>
      <c r="J12" s="1331"/>
      <c r="K12" s="1347"/>
      <c r="L12" s="1347"/>
      <c r="M12" s="1347"/>
      <c r="N12" s="1347"/>
    </row>
    <row r="13" spans="1:14" s="1" customFormat="1" ht="10.199999999999999" hidden="1">
      <c r="A13" s="1227"/>
      <c r="B13" s="1331"/>
      <c r="C13" s="1331"/>
      <c r="D13" s="1331"/>
      <c r="E13" s="1331"/>
      <c r="F13" s="1331"/>
      <c r="G13" s="1331"/>
      <c r="H13" s="1347"/>
      <c r="I13" s="1331"/>
      <c r="J13" s="1331"/>
      <c r="K13" s="1347"/>
      <c r="L13" s="1347"/>
      <c r="M13" s="1347"/>
      <c r="N13" s="1347"/>
    </row>
    <row r="14" spans="1:14" s="11" customFormat="1" ht="8.4" thickBot="1">
      <c r="A14" s="1209"/>
      <c r="B14" s="1355"/>
      <c r="C14" s="1355"/>
      <c r="D14" s="1355"/>
      <c r="E14" s="1355"/>
      <c r="F14" s="1355"/>
      <c r="G14" s="1355"/>
      <c r="H14" s="1356"/>
      <c r="I14" s="1355"/>
      <c r="J14" s="1355"/>
      <c r="K14" s="1356"/>
      <c r="L14" s="1356"/>
      <c r="M14" s="1356"/>
      <c r="N14" s="1356"/>
    </row>
    <row r="15" spans="1:14" s="20" customFormat="1">
      <c r="A15" s="1227"/>
      <c r="B15" s="1357" t="s">
        <v>3</v>
      </c>
      <c r="C15" s="1358"/>
      <c r="D15" s="1359" t="s">
        <v>4</v>
      </c>
      <c r="E15" s="1360"/>
      <c r="F15" s="1361"/>
      <c r="G15" s="1234" t="s">
        <v>731</v>
      </c>
      <c r="H15" s="1362" t="s">
        <v>488</v>
      </c>
      <c r="I15" s="1363"/>
      <c r="J15" s="1364"/>
      <c r="K15" s="1365" t="s">
        <v>5</v>
      </c>
      <c r="L15" s="1366"/>
      <c r="M15" s="1366"/>
      <c r="N15" s="1367"/>
    </row>
    <row r="16" spans="1:14" s="20" customFormat="1" ht="15.6">
      <c r="A16" s="1227"/>
      <c r="B16" s="1368" t="s">
        <v>8</v>
      </c>
      <c r="C16" s="1247" t="s">
        <v>9</v>
      </c>
      <c r="D16" s="1369" t="s">
        <v>10</v>
      </c>
      <c r="E16" s="1370" t="s">
        <v>11</v>
      </c>
      <c r="F16" s="1247" t="s">
        <v>12</v>
      </c>
      <c r="G16" s="1235" t="s">
        <v>732</v>
      </c>
      <c r="H16" s="1371" t="s">
        <v>770</v>
      </c>
      <c r="I16" s="1372"/>
      <c r="J16" s="1373"/>
      <c r="K16" s="1374" t="s">
        <v>711</v>
      </c>
      <c r="L16" s="1375"/>
      <c r="M16" s="1375"/>
      <c r="N16" s="1376"/>
    </row>
    <row r="17" spans="1:14" s="20" customFormat="1">
      <c r="A17" s="1227"/>
      <c r="B17" s="1368" t="s">
        <v>17</v>
      </c>
      <c r="C17" s="1377" t="s">
        <v>18</v>
      </c>
      <c r="D17" s="1369" t="s">
        <v>19</v>
      </c>
      <c r="E17" s="1378"/>
      <c r="F17" s="1247" t="s">
        <v>20</v>
      </c>
      <c r="G17" s="1235" t="s">
        <v>733</v>
      </c>
      <c r="H17" s="1379" t="s">
        <v>21</v>
      </c>
      <c r="I17" s="1246" t="s">
        <v>22</v>
      </c>
      <c r="J17" s="1235" t="s">
        <v>23</v>
      </c>
      <c r="K17" s="1380" t="s">
        <v>24</v>
      </c>
      <c r="L17" s="1381" t="s">
        <v>25</v>
      </c>
      <c r="M17" s="1381" t="s">
        <v>26</v>
      </c>
      <c r="N17" s="1382" t="s">
        <v>27</v>
      </c>
    </row>
    <row r="18" spans="1:14" s="20" customFormat="1" ht="14.4" thickBot="1">
      <c r="A18" s="1227"/>
      <c r="B18" s="1383" t="s">
        <v>28</v>
      </c>
      <c r="C18" s="1249"/>
      <c r="D18" s="1384"/>
      <c r="E18" s="1385"/>
      <c r="F18" s="1386"/>
      <c r="G18" s="1387"/>
      <c r="H18" s="1388"/>
      <c r="I18" s="1248" t="s">
        <v>29</v>
      </c>
      <c r="J18" s="1389" t="s">
        <v>29</v>
      </c>
      <c r="K18" s="1390" t="s">
        <v>625</v>
      </c>
      <c r="L18" s="1391"/>
      <c r="M18" s="1392" t="s">
        <v>30</v>
      </c>
      <c r="N18" s="1393" t="s">
        <v>31</v>
      </c>
    </row>
    <row r="19" spans="1:14" s="20" customFormat="1" thickBot="1">
      <c r="A19" s="1227"/>
      <c r="B19" s="1394">
        <v>1</v>
      </c>
      <c r="C19" s="1395">
        <v>2</v>
      </c>
      <c r="D19" s="1395">
        <v>3</v>
      </c>
      <c r="E19" s="1395">
        <v>4</v>
      </c>
      <c r="F19" s="1396">
        <v>5</v>
      </c>
      <c r="G19" s="1397">
        <v>6</v>
      </c>
      <c r="H19" s="1398">
        <v>7</v>
      </c>
      <c r="I19" s="1399">
        <v>8</v>
      </c>
      <c r="J19" s="1397">
        <v>9</v>
      </c>
      <c r="K19" s="1398">
        <v>10</v>
      </c>
      <c r="L19" s="1399">
        <v>11</v>
      </c>
      <c r="M19" s="1399">
        <v>12</v>
      </c>
      <c r="N19" s="1397">
        <v>13</v>
      </c>
    </row>
    <row r="20" spans="1:14" ht="15.6">
      <c r="A20" s="131"/>
      <c r="B20" s="1400"/>
      <c r="C20" s="1401"/>
      <c r="D20" s="1402"/>
      <c r="E20" s="1403" t="s">
        <v>32</v>
      </c>
      <c r="F20" s="1404"/>
      <c r="G20" s="1405"/>
      <c r="H20" s="1406"/>
      <c r="I20" s="1402"/>
      <c r="J20" s="1407"/>
      <c r="K20" s="1408" t="s">
        <v>467</v>
      </c>
      <c r="L20" s="1409"/>
      <c r="M20" s="1409"/>
      <c r="N20" s="1410"/>
    </row>
    <row r="21" spans="1:14">
      <c r="A21" s="1216"/>
      <c r="B21" s="1411" t="s">
        <v>33</v>
      </c>
      <c r="C21" s="64" t="s">
        <v>34</v>
      </c>
      <c r="D21" s="64" t="s">
        <v>34</v>
      </c>
      <c r="E21" s="1419" t="s">
        <v>624</v>
      </c>
      <c r="F21" s="1418" t="s">
        <v>36</v>
      </c>
      <c r="G21" s="1416" t="s">
        <v>757</v>
      </c>
      <c r="H21" s="1438">
        <f>ЗвітІнд.Кошторис!G21</f>
        <v>5</v>
      </c>
      <c r="I21" s="2203">
        <f>ЗвітІнд.Кошторис!H21</f>
        <v>0</v>
      </c>
      <c r="J21" s="2204">
        <f>ЗвітІнд.Кошторис!I21</f>
        <v>5</v>
      </c>
      <c r="K21" s="491" t="s">
        <v>34</v>
      </c>
      <c r="L21" s="59" t="s">
        <v>34</v>
      </c>
      <c r="M21" s="59" t="s">
        <v>34</v>
      </c>
      <c r="N21" s="60" t="s">
        <v>34</v>
      </c>
    </row>
    <row r="22" spans="1:14">
      <c r="A22" s="1216"/>
      <c r="B22" s="1411" t="s">
        <v>33</v>
      </c>
      <c r="C22" s="64" t="s">
        <v>34</v>
      </c>
      <c r="D22" s="64" t="s">
        <v>34</v>
      </c>
      <c r="E22" s="1417" t="s">
        <v>705</v>
      </c>
      <c r="F22" s="1418" t="s">
        <v>35</v>
      </c>
      <c r="G22" s="1416" t="s">
        <v>757</v>
      </c>
      <c r="H22" s="1438">
        <f>ЗвітІнд.Кошторис!G22</f>
        <v>10</v>
      </c>
      <c r="I22" s="2203">
        <f>ЗвітІнд.Кошторис!H22</f>
        <v>0</v>
      </c>
      <c r="J22" s="2204">
        <f>ЗвітІнд.Кошторис!I22</f>
        <v>10</v>
      </c>
      <c r="K22" s="491" t="s">
        <v>34</v>
      </c>
      <c r="L22" s="59" t="s">
        <v>34</v>
      </c>
      <c r="M22" s="59" t="s">
        <v>34</v>
      </c>
      <c r="N22" s="60" t="s">
        <v>34</v>
      </c>
    </row>
    <row r="23" spans="1:14" ht="26.4">
      <c r="A23" s="2264"/>
      <c r="B23" s="63" t="s">
        <v>33</v>
      </c>
      <c r="C23" s="64" t="s">
        <v>34</v>
      </c>
      <c r="D23" s="64" t="s">
        <v>34</v>
      </c>
      <c r="E23" s="2265" t="s">
        <v>795</v>
      </c>
      <c r="F23" s="66" t="s">
        <v>36</v>
      </c>
      <c r="G23" s="1416"/>
      <c r="H23" s="1438">
        <f>ЗвітІнд.Кошторис!G23</f>
        <v>0</v>
      </c>
      <c r="I23" s="59" t="s">
        <v>34</v>
      </c>
      <c r="J23" s="505" t="s">
        <v>34</v>
      </c>
      <c r="K23" s="491" t="s">
        <v>34</v>
      </c>
      <c r="L23" s="59" t="s">
        <v>34</v>
      </c>
      <c r="M23" s="59" t="s">
        <v>34</v>
      </c>
      <c r="N23" s="60" t="s">
        <v>34</v>
      </c>
    </row>
    <row r="24" spans="1:14" ht="15.6">
      <c r="A24" s="1208"/>
      <c r="B24" s="1420"/>
      <c r="C24" s="70"/>
      <c r="D24" s="1421"/>
      <c r="E24" s="1422" t="s">
        <v>769</v>
      </c>
      <c r="F24" s="1423"/>
      <c r="G24" s="1424"/>
      <c r="H24" s="1425"/>
      <c r="I24" s="1426"/>
      <c r="J24" s="1427"/>
      <c r="K24" s="1428"/>
      <c r="L24" s="1429"/>
      <c r="M24" s="1429"/>
      <c r="N24" s="1430"/>
    </row>
    <row r="25" spans="1:14">
      <c r="A25" s="1215"/>
      <c r="B25" s="1411" t="s">
        <v>33</v>
      </c>
      <c r="C25" s="64" t="s">
        <v>34</v>
      </c>
      <c r="D25" s="64" t="s">
        <v>34</v>
      </c>
      <c r="E25" s="1431" t="s">
        <v>621</v>
      </c>
      <c r="F25" s="1418" t="s">
        <v>35</v>
      </c>
      <c r="G25" s="1416" t="s">
        <v>759</v>
      </c>
      <c r="H25" s="944">
        <f>ЗвітІнд.Кошторис!G25</f>
        <v>1</v>
      </c>
      <c r="I25" s="59" t="s">
        <v>34</v>
      </c>
      <c r="J25" s="60" t="s">
        <v>34</v>
      </c>
      <c r="K25" s="502" t="s">
        <v>34</v>
      </c>
      <c r="L25" s="57" t="s">
        <v>34</v>
      </c>
      <c r="M25" s="57" t="s">
        <v>34</v>
      </c>
      <c r="N25" s="58" t="s">
        <v>34</v>
      </c>
    </row>
    <row r="26" spans="1:14">
      <c r="A26" s="1215"/>
      <c r="B26" s="1432" t="s">
        <v>33</v>
      </c>
      <c r="C26" s="54" t="s">
        <v>34</v>
      </c>
      <c r="D26" s="54" t="s">
        <v>34</v>
      </c>
      <c r="E26" s="1433" t="s">
        <v>622</v>
      </c>
      <c r="F26" s="1412" t="s">
        <v>36</v>
      </c>
      <c r="G26" s="1434" t="s">
        <v>759</v>
      </c>
      <c r="H26" s="1414">
        <f>ЗвітІнд.Кошторис!G26</f>
        <v>50</v>
      </c>
      <c r="I26" s="57" t="s">
        <v>34</v>
      </c>
      <c r="J26" s="58" t="s">
        <v>34</v>
      </c>
      <c r="K26" s="502" t="s">
        <v>34</v>
      </c>
      <c r="L26" s="57" t="s">
        <v>34</v>
      </c>
      <c r="M26" s="57" t="s">
        <v>34</v>
      </c>
      <c r="N26" s="58" t="s">
        <v>34</v>
      </c>
    </row>
    <row r="27" spans="1:14">
      <c r="A27" s="1215"/>
      <c r="B27" s="1411" t="s">
        <v>33</v>
      </c>
      <c r="C27" s="64" t="s">
        <v>34</v>
      </c>
      <c r="D27" s="64" t="s">
        <v>34</v>
      </c>
      <c r="E27" s="1435" t="s">
        <v>623</v>
      </c>
      <c r="F27" s="1418" t="s">
        <v>36</v>
      </c>
      <c r="G27" s="1436" t="s">
        <v>759</v>
      </c>
      <c r="H27" s="944">
        <f>ЗвітІнд.Кошторис!G27</f>
        <v>131</v>
      </c>
      <c r="I27" s="59" t="s">
        <v>34</v>
      </c>
      <c r="J27" s="60" t="s">
        <v>34</v>
      </c>
      <c r="K27" s="491" t="s">
        <v>34</v>
      </c>
      <c r="L27" s="59" t="s">
        <v>34</v>
      </c>
      <c r="M27" s="59" t="s">
        <v>34</v>
      </c>
      <c r="N27" s="60" t="s">
        <v>34</v>
      </c>
    </row>
    <row r="28" spans="1:14">
      <c r="A28" s="1215"/>
      <c r="B28" s="1432" t="s">
        <v>33</v>
      </c>
      <c r="C28" s="64" t="s">
        <v>34</v>
      </c>
      <c r="D28" s="64" t="s">
        <v>34</v>
      </c>
      <c r="E28" s="1437" t="s">
        <v>703</v>
      </c>
      <c r="F28" s="1418" t="s">
        <v>35</v>
      </c>
      <c r="G28" s="1436" t="s">
        <v>753</v>
      </c>
      <c r="H28" s="1438">
        <f>H463+H486</f>
        <v>0</v>
      </c>
      <c r="I28" s="2203">
        <f t="shared" ref="I28:J28" si="0">I463+I486</f>
        <v>0</v>
      </c>
      <c r="J28" s="2204">
        <f t="shared" si="0"/>
        <v>0</v>
      </c>
      <c r="K28" s="1438">
        <f>ЗвітІнд.Кошторис!V28</f>
        <v>3</v>
      </c>
      <c r="L28" s="1439">
        <f>ЗвітІнд.Кошторис!W28</f>
        <v>1</v>
      </c>
      <c r="M28" s="1439">
        <f>ЗвітІнд.Кошторис!X28</f>
        <v>1</v>
      </c>
      <c r="N28" s="1440">
        <f>ЗвітІнд.Кошторис!Y28</f>
        <v>3</v>
      </c>
    </row>
    <row r="29" spans="1:14">
      <c r="A29" s="1215"/>
      <c r="B29" s="1411" t="s">
        <v>33</v>
      </c>
      <c r="C29" s="64" t="s">
        <v>34</v>
      </c>
      <c r="D29" s="64" t="s">
        <v>34</v>
      </c>
      <c r="E29" s="1435" t="s">
        <v>704</v>
      </c>
      <c r="F29" s="1418" t="s">
        <v>35</v>
      </c>
      <c r="G29" s="1436" t="s">
        <v>753</v>
      </c>
      <c r="H29" s="1438">
        <f>H466</f>
        <v>0</v>
      </c>
      <c r="I29" s="2203">
        <f t="shared" ref="I29:J29" si="1">I466</f>
        <v>0</v>
      </c>
      <c r="J29" s="2204">
        <f t="shared" si="1"/>
        <v>0</v>
      </c>
      <c r="K29" s="1438">
        <f>ЗвітІнд.Кошторис!V29</f>
        <v>141</v>
      </c>
      <c r="L29" s="1439">
        <f>ЗвітІнд.Кошторис!W29</f>
        <v>3</v>
      </c>
      <c r="M29" s="1439">
        <f>ЗвітІнд.Кошторис!X29</f>
        <v>0</v>
      </c>
      <c r="N29" s="1440">
        <f>ЗвітІнд.Кошторис!Y29</f>
        <v>144</v>
      </c>
    </row>
    <row r="30" spans="1:14">
      <c r="A30" s="1215"/>
      <c r="B30" s="1432" t="s">
        <v>33</v>
      </c>
      <c r="C30" s="64" t="s">
        <v>34</v>
      </c>
      <c r="D30" s="64" t="s">
        <v>34</v>
      </c>
      <c r="E30" s="1435" t="s">
        <v>38</v>
      </c>
      <c r="F30" s="1418" t="s">
        <v>35</v>
      </c>
      <c r="G30" s="1436" t="s">
        <v>753</v>
      </c>
      <c r="H30" s="1438">
        <f>H267</f>
        <v>35</v>
      </c>
      <c r="I30" s="2203">
        <f t="shared" ref="I30:J30" si="2">I267</f>
        <v>0</v>
      </c>
      <c r="J30" s="2204">
        <f t="shared" si="2"/>
        <v>35</v>
      </c>
      <c r="K30" s="1438">
        <f>ЗвітІнд.Кошторис!V30</f>
        <v>141</v>
      </c>
      <c r="L30" s="1439">
        <f>ЗвітІнд.Кошторис!W30</f>
        <v>0</v>
      </c>
      <c r="M30" s="1439">
        <f>ЗвітІнд.Кошторис!X30</f>
        <v>0</v>
      </c>
      <c r="N30" s="1440">
        <f>ЗвітІнд.Кошторис!Y30</f>
        <v>176</v>
      </c>
    </row>
    <row r="31" spans="1:14" s="1253" customFormat="1" ht="15.6">
      <c r="A31" s="131"/>
      <c r="B31" s="1441"/>
      <c r="C31" s="1251"/>
      <c r="D31" s="1442"/>
      <c r="E31" s="1443" t="s">
        <v>39</v>
      </c>
      <c r="F31" s="1444"/>
      <c r="G31" s="1445"/>
      <c r="H31" s="1446"/>
      <c r="I31" s="1447"/>
      <c r="J31" s="1448"/>
      <c r="K31" s="1449"/>
      <c r="L31" s="1450"/>
      <c r="M31" s="1450"/>
      <c r="N31" s="1451"/>
    </row>
    <row r="32" spans="1:14">
      <c r="A32" s="1214"/>
      <c r="B32" s="1411" t="s">
        <v>33</v>
      </c>
      <c r="C32" s="64" t="s">
        <v>34</v>
      </c>
      <c r="D32" s="64" t="s">
        <v>34</v>
      </c>
      <c r="E32" s="1437" t="s">
        <v>706</v>
      </c>
      <c r="F32" s="1453" t="s">
        <v>35</v>
      </c>
      <c r="G32" s="1436" t="s">
        <v>753</v>
      </c>
      <c r="H32" s="1438">
        <f>ЗвітІнд.Кошторис!G32</f>
        <v>0</v>
      </c>
      <c r="I32" s="2203">
        <f>ЗвітІнд.Кошторис!H32</f>
        <v>0</v>
      </c>
      <c r="J32" s="2204">
        <f>ЗвітІнд.Кошторис!I32</f>
        <v>0</v>
      </c>
      <c r="K32" s="502" t="s">
        <v>34</v>
      </c>
      <c r="L32" s="57" t="s">
        <v>34</v>
      </c>
      <c r="M32" s="57" t="s">
        <v>34</v>
      </c>
      <c r="N32" s="58" t="s">
        <v>34</v>
      </c>
    </row>
    <row r="33" spans="1:14">
      <c r="A33" s="1214"/>
      <c r="B33" s="1411" t="s">
        <v>33</v>
      </c>
      <c r="C33" s="64" t="s">
        <v>34</v>
      </c>
      <c r="D33" s="64" t="s">
        <v>34</v>
      </c>
      <c r="E33" s="1435" t="s">
        <v>707</v>
      </c>
      <c r="F33" s="1453" t="s">
        <v>35</v>
      </c>
      <c r="G33" s="1436" t="s">
        <v>753</v>
      </c>
      <c r="H33" s="1438">
        <f>ЗвітІнд.Кошторис!G33</f>
        <v>0</v>
      </c>
      <c r="I33" s="2203">
        <f>ЗвітІнд.Кошторис!H33</f>
        <v>0</v>
      </c>
      <c r="J33" s="2204">
        <f>ЗвітІнд.Кошторис!I33</f>
        <v>0</v>
      </c>
      <c r="K33" s="491" t="s">
        <v>34</v>
      </c>
      <c r="L33" s="59" t="s">
        <v>34</v>
      </c>
      <c r="M33" s="59" t="s">
        <v>34</v>
      </c>
      <c r="N33" s="60" t="s">
        <v>34</v>
      </c>
    </row>
    <row r="34" spans="1:14">
      <c r="A34" s="1214"/>
      <c r="B34" s="1411" t="s">
        <v>33</v>
      </c>
      <c r="C34" s="78" t="s">
        <v>34</v>
      </c>
      <c r="D34" s="78" t="s">
        <v>34</v>
      </c>
      <c r="E34" s="1454" t="s">
        <v>642</v>
      </c>
      <c r="F34" s="1455" t="s">
        <v>35</v>
      </c>
      <c r="G34" s="1436" t="s">
        <v>753</v>
      </c>
      <c r="H34" s="2211">
        <f>ЗвітІнд.Кошторис!G34</f>
        <v>176</v>
      </c>
      <c r="I34" s="2203">
        <f>ЗвітІнд.Кошторис!H34</f>
        <v>0</v>
      </c>
      <c r="J34" s="2212">
        <f>ЗвітІнд.Кошторис!I34</f>
        <v>176</v>
      </c>
      <c r="K34" s="507" t="s">
        <v>34</v>
      </c>
      <c r="L34" s="79" t="s">
        <v>34</v>
      </c>
      <c r="M34" s="79" t="s">
        <v>34</v>
      </c>
      <c r="N34" s="80" t="s">
        <v>34</v>
      </c>
    </row>
    <row r="35" spans="1:14">
      <c r="A35" s="1214"/>
      <c r="B35" s="1411" t="s">
        <v>33</v>
      </c>
      <c r="C35" s="78" t="s">
        <v>34</v>
      </c>
      <c r="D35" s="78" t="s">
        <v>34</v>
      </c>
      <c r="E35" s="1456" t="s">
        <v>708</v>
      </c>
      <c r="F35" s="1453" t="s">
        <v>43</v>
      </c>
      <c r="G35" s="1416" t="s">
        <v>757</v>
      </c>
      <c r="H35" s="2207">
        <f>ЗвітІнд.Кошторис!G35</f>
        <v>1.5</v>
      </c>
      <c r="I35" s="959">
        <f>ЗвітІнд.Кошторис!H35</f>
        <v>0</v>
      </c>
      <c r="J35" s="2209">
        <f>ЗвітІнд.Кошторис!I35</f>
        <v>1.5</v>
      </c>
      <c r="K35" s="507" t="s">
        <v>34</v>
      </c>
      <c r="L35" s="79" t="s">
        <v>34</v>
      </c>
      <c r="M35" s="79" t="s">
        <v>34</v>
      </c>
      <c r="N35" s="80" t="s">
        <v>34</v>
      </c>
    </row>
    <row r="36" spans="1:14">
      <c r="A36" s="1214"/>
      <c r="B36" s="1411" t="s">
        <v>33</v>
      </c>
      <c r="C36" s="64" t="s">
        <v>34</v>
      </c>
      <c r="D36" s="64" t="s">
        <v>34</v>
      </c>
      <c r="E36" s="1456" t="s">
        <v>709</v>
      </c>
      <c r="F36" s="1453" t="s">
        <v>43</v>
      </c>
      <c r="G36" s="1416" t="s">
        <v>757</v>
      </c>
      <c r="H36" s="2208">
        <f>ЗвітІнд.Кошторис!G36</f>
        <v>1</v>
      </c>
      <c r="I36" s="959">
        <f>ЗвітІнд.Кошторис!H36</f>
        <v>0</v>
      </c>
      <c r="J36" s="2210">
        <f>ЗвітІнд.Кошторис!I36</f>
        <v>1</v>
      </c>
      <c r="K36" s="491" t="s">
        <v>34</v>
      </c>
      <c r="L36" s="59" t="s">
        <v>34</v>
      </c>
      <c r="M36" s="59" t="s">
        <v>34</v>
      </c>
      <c r="N36" s="60" t="s">
        <v>34</v>
      </c>
    </row>
    <row r="37" spans="1:14" ht="39.6">
      <c r="A37" s="1344"/>
      <c r="B37" s="63" t="s">
        <v>33</v>
      </c>
      <c r="C37" s="78" t="s">
        <v>34</v>
      </c>
      <c r="D37" s="78" t="s">
        <v>34</v>
      </c>
      <c r="E37" s="2270" t="s">
        <v>796</v>
      </c>
      <c r="F37" s="66" t="s">
        <v>36</v>
      </c>
      <c r="G37" s="1416"/>
      <c r="H37" s="1438">
        <f>ЗвітІнд.Кошторис!G37</f>
        <v>0</v>
      </c>
      <c r="I37" s="59" t="s">
        <v>34</v>
      </c>
      <c r="J37" s="505" t="s">
        <v>34</v>
      </c>
      <c r="K37" s="491" t="s">
        <v>34</v>
      </c>
      <c r="L37" s="59" t="s">
        <v>34</v>
      </c>
      <c r="M37" s="59" t="s">
        <v>34</v>
      </c>
      <c r="N37" s="60" t="s">
        <v>34</v>
      </c>
    </row>
    <row r="38" spans="1:14" s="1253" customFormat="1" ht="15.6">
      <c r="A38" s="131"/>
      <c r="B38" s="1441"/>
      <c r="C38" s="1442"/>
      <c r="D38" s="1447"/>
      <c r="E38" s="1443" t="s">
        <v>40</v>
      </c>
      <c r="F38" s="1444"/>
      <c r="G38" s="1445"/>
      <c r="H38" s="1446"/>
      <c r="I38" s="1447"/>
      <c r="J38" s="1448"/>
      <c r="K38" s="1457"/>
      <c r="L38" s="1458"/>
      <c r="M38" s="1458"/>
      <c r="N38" s="1459"/>
    </row>
    <row r="39" spans="1:14">
      <c r="A39" s="1214"/>
      <c r="B39" s="1411" t="s">
        <v>33</v>
      </c>
      <c r="C39" s="64" t="s">
        <v>34</v>
      </c>
      <c r="D39" s="64" t="s">
        <v>34</v>
      </c>
      <c r="E39" s="1461" t="s">
        <v>710</v>
      </c>
      <c r="F39" s="1453" t="s">
        <v>41</v>
      </c>
      <c r="G39" s="1436" t="s">
        <v>753</v>
      </c>
      <c r="H39" s="2213">
        <f>ЗвітІнд.Кошторис!G39</f>
        <v>1</v>
      </c>
      <c r="I39" s="2215">
        <f>ЗвітІнд.Кошторис!H39</f>
        <v>1</v>
      </c>
      <c r="J39" s="2217">
        <f>ЗвітІнд.Кошторис!I39</f>
        <v>1</v>
      </c>
      <c r="K39" s="491" t="s">
        <v>34</v>
      </c>
      <c r="L39" s="505" t="s">
        <v>34</v>
      </c>
      <c r="M39" s="59" t="s">
        <v>34</v>
      </c>
      <c r="N39" s="60" t="s">
        <v>34</v>
      </c>
    </row>
    <row r="40" spans="1:14">
      <c r="A40" s="1214"/>
      <c r="B40" s="1432" t="s">
        <v>33</v>
      </c>
      <c r="C40" s="64" t="s">
        <v>34</v>
      </c>
      <c r="D40" s="64" t="s">
        <v>34</v>
      </c>
      <c r="E40" s="1462" t="s">
        <v>640</v>
      </c>
      <c r="F40" s="1453" t="s">
        <v>41</v>
      </c>
      <c r="G40" s="1436" t="s">
        <v>753</v>
      </c>
      <c r="H40" s="2213">
        <f>ЗвітІнд.Кошторис!G40</f>
        <v>1</v>
      </c>
      <c r="I40" s="2215">
        <f>ЗвітІнд.Кошторис!H40</f>
        <v>1</v>
      </c>
      <c r="J40" s="2218">
        <f>ЗвітІнд.Кошторис!I40</f>
        <v>1</v>
      </c>
      <c r="K40" s="491" t="s">
        <v>34</v>
      </c>
      <c r="L40" s="505" t="s">
        <v>34</v>
      </c>
      <c r="M40" s="59" t="s">
        <v>34</v>
      </c>
      <c r="N40" s="60" t="s">
        <v>34</v>
      </c>
    </row>
    <row r="41" spans="1:14">
      <c r="A41" s="1214"/>
      <c r="B41" s="1411" t="s">
        <v>33</v>
      </c>
      <c r="C41" s="64" t="s">
        <v>34</v>
      </c>
      <c r="D41" s="64" t="s">
        <v>34</v>
      </c>
      <c r="E41" s="1461" t="s">
        <v>641</v>
      </c>
      <c r="F41" s="1453" t="s">
        <v>41</v>
      </c>
      <c r="G41" s="1436" t="s">
        <v>753</v>
      </c>
      <c r="H41" s="2213">
        <f>ЗвітІнд.Кошторис!G41</f>
        <v>1</v>
      </c>
      <c r="I41" s="2215">
        <f>ЗвітІнд.Кошторис!H41</f>
        <v>0.80100000000000005</v>
      </c>
      <c r="J41" s="2217">
        <f>ЗвітІнд.Кошторис!I41</f>
        <v>1</v>
      </c>
      <c r="K41" s="491" t="s">
        <v>34</v>
      </c>
      <c r="L41" s="505" t="s">
        <v>34</v>
      </c>
      <c r="M41" s="59" t="s">
        <v>34</v>
      </c>
      <c r="N41" s="60" t="s">
        <v>34</v>
      </c>
    </row>
    <row r="42" spans="1:14" ht="27" thickBot="1">
      <c r="A42" s="1344"/>
      <c r="B42" s="53" t="s">
        <v>33</v>
      </c>
      <c r="C42" s="64" t="s">
        <v>34</v>
      </c>
      <c r="D42" s="64" t="s">
        <v>34</v>
      </c>
      <c r="E42" s="83" t="s">
        <v>797</v>
      </c>
      <c r="F42" s="66" t="s">
        <v>41</v>
      </c>
      <c r="G42" s="2280"/>
      <c r="H42" s="2213">
        <f>ЗвітІнд.Кошторис!G42</f>
        <v>0</v>
      </c>
      <c r="I42" s="2281" t="s">
        <v>34</v>
      </c>
      <c r="J42" s="2282" t="s">
        <v>34</v>
      </c>
      <c r="K42" s="491" t="s">
        <v>34</v>
      </c>
      <c r="L42" s="505" t="s">
        <v>34</v>
      </c>
      <c r="M42" s="59" t="s">
        <v>34</v>
      </c>
      <c r="N42" s="60" t="s">
        <v>34</v>
      </c>
    </row>
    <row r="43" spans="1:14" s="88" customFormat="1" ht="31.8" thickBot="1">
      <c r="A43" s="1227"/>
      <c r="B43" s="1463"/>
      <c r="C43" s="1464"/>
      <c r="D43" s="1465"/>
      <c r="E43" s="1466" t="s">
        <v>42</v>
      </c>
      <c r="F43" s="1467" t="s">
        <v>43</v>
      </c>
      <c r="G43" s="1468"/>
      <c r="H43" s="1469">
        <f t="shared" ref="H43:J43" si="3">SUM(H44:H49)</f>
        <v>29766.7</v>
      </c>
      <c r="I43" s="2214">
        <f t="shared" si="3"/>
        <v>25946.9</v>
      </c>
      <c r="J43" s="2216">
        <f t="shared" si="3"/>
        <v>3819.7999999999993</v>
      </c>
      <c r="K43" s="508" t="s">
        <v>34</v>
      </c>
      <c r="L43" s="797" t="s">
        <v>34</v>
      </c>
      <c r="M43" s="509" t="s">
        <v>34</v>
      </c>
      <c r="N43" s="510" t="s">
        <v>34</v>
      </c>
    </row>
    <row r="44" spans="1:14" ht="39.6">
      <c r="A44" s="1212"/>
      <c r="B44" s="1470" t="s">
        <v>33</v>
      </c>
      <c r="C44" s="89" t="s">
        <v>34</v>
      </c>
      <c r="D44" s="89" t="s">
        <v>34</v>
      </c>
      <c r="E44" s="1471" t="s">
        <v>616</v>
      </c>
      <c r="F44" s="1472" t="s">
        <v>43</v>
      </c>
      <c r="G44" s="1473" t="s">
        <v>761</v>
      </c>
      <c r="H44" s="1474">
        <f>I44+J44</f>
        <v>28899.8</v>
      </c>
      <c r="I44" s="1475">
        <f>I52+I58+I61+I64+I67+I68+I71+I74+I77+I80+I81+I82+I95+I120+I148+I151+I168+I169+I183+I186+I187+I188+I189+I193+I197+I210+I241+I245+I246+I247+I248+I249+I250+I253+I256+I259+I263+I269+I272+I275+I276+I277+I308+I311+I312+I313+I318+I321+I322+I325+I328+I331+I332+I336+I339+I342+I345+I348+I351+I354+I357+I360+I363+I366+I369+I372+I375+I378+I380+I389+I394+I395+I396+I399+I402+I406+I407+I408+I413+I445+I448+I455+I458+I494+I495+I498+I516+I517+I520+I532+I533+I537+I538+I539+I542+I543+I544+I547</f>
        <v>25946.9</v>
      </c>
      <c r="J44" s="1475">
        <f>J52+J58+J61+J64+J67+J68+J71+J74+J77+J80+J81+J82+J95+J120+J148+J151+J168+J169+J183+J186+J187+J188+J189+J193+J197+J210+J241+J245+J246+J247+J248+J249+J250+J253+J256+J259+J263+J269+J272+J275+J276+J277+J308+J311+J312+J313+J318+J321+J322+J325+J328+J331+J332+J336+J339+J342+J345+J348+J351+J354+J357+J360+J363+J366+J369+J372+J375+J378+J380+J389+J394+J395+J396+J399+J402+J406+J407+J408+J413+J445+J448+J455+J458+J494+J495+J498+J516+J517+J520+J532+J533+J537+J538+J539+J542+J543+J544+J547</f>
        <v>2952.8999999999992</v>
      </c>
      <c r="K44" s="537" t="s">
        <v>34</v>
      </c>
      <c r="L44" s="798" t="s">
        <v>34</v>
      </c>
      <c r="M44" s="538" t="s">
        <v>34</v>
      </c>
      <c r="N44" s="539" t="s">
        <v>34</v>
      </c>
    </row>
    <row r="45" spans="1:14" ht="26.4">
      <c r="A45" s="1212"/>
      <c r="B45" s="1470" t="s">
        <v>33</v>
      </c>
      <c r="C45" s="64" t="s">
        <v>34</v>
      </c>
      <c r="D45" s="64" t="s">
        <v>34</v>
      </c>
      <c r="E45" s="1476" t="s">
        <v>617</v>
      </c>
      <c r="F45" s="1453" t="s">
        <v>43</v>
      </c>
      <c r="G45" s="1477" t="s">
        <v>756</v>
      </c>
      <c r="H45" s="1202">
        <f t="shared" ref="H45:H48" si="4">I45+J45</f>
        <v>653.4</v>
      </c>
      <c r="I45" s="959">
        <f>I154+I161+I196+I315+I316+I317+I319+I320+I461+I477+I484+I492+I493</f>
        <v>0</v>
      </c>
      <c r="J45" s="959">
        <f>J154+J161+J196+J315+J316+J317+J319+J320+J461+J477+J484+J492+J493</f>
        <v>653.4</v>
      </c>
      <c r="K45" s="537" t="s">
        <v>34</v>
      </c>
      <c r="L45" s="798" t="s">
        <v>34</v>
      </c>
      <c r="M45" s="538" t="s">
        <v>34</v>
      </c>
      <c r="N45" s="539" t="s">
        <v>34</v>
      </c>
    </row>
    <row r="46" spans="1:14" ht="18">
      <c r="A46" s="1212"/>
      <c r="B46" s="1470" t="s">
        <v>33</v>
      </c>
      <c r="C46" s="64" t="s">
        <v>34</v>
      </c>
      <c r="D46" s="64" t="s">
        <v>34</v>
      </c>
      <c r="E46" s="1476" t="s">
        <v>618</v>
      </c>
      <c r="F46" s="1453" t="s">
        <v>43</v>
      </c>
      <c r="G46" s="1416" t="s">
        <v>753</v>
      </c>
      <c r="H46" s="1202">
        <f t="shared" si="4"/>
        <v>196</v>
      </c>
      <c r="I46" s="1478">
        <f>I266</f>
        <v>0</v>
      </c>
      <c r="J46" s="1479">
        <f>J266</f>
        <v>196</v>
      </c>
      <c r="K46" s="537" t="s">
        <v>34</v>
      </c>
      <c r="L46" s="798" t="s">
        <v>34</v>
      </c>
      <c r="M46" s="538" t="s">
        <v>34</v>
      </c>
      <c r="N46" s="539" t="s">
        <v>34</v>
      </c>
    </row>
    <row r="47" spans="1:14" s="20" customFormat="1" ht="18">
      <c r="A47" s="1212"/>
      <c r="B47" s="1470" t="s">
        <v>33</v>
      </c>
      <c r="C47" s="64" t="s">
        <v>34</v>
      </c>
      <c r="D47" s="64" t="s">
        <v>34</v>
      </c>
      <c r="E47" s="1480" t="s">
        <v>702</v>
      </c>
      <c r="F47" s="1453" t="s">
        <v>43</v>
      </c>
      <c r="G47" s="1416" t="s">
        <v>757</v>
      </c>
      <c r="H47" s="1202">
        <f>I47+J47</f>
        <v>7.5</v>
      </c>
      <c r="I47" s="959">
        <f>I383</f>
        <v>0</v>
      </c>
      <c r="J47" s="961">
        <f>J383</f>
        <v>7.5</v>
      </c>
      <c r="K47" s="537" t="s">
        <v>34</v>
      </c>
      <c r="L47" s="798" t="s">
        <v>34</v>
      </c>
      <c r="M47" s="538" t="s">
        <v>34</v>
      </c>
      <c r="N47" s="539" t="s">
        <v>34</v>
      </c>
    </row>
    <row r="48" spans="1:14" ht="18">
      <c r="A48" s="1212"/>
      <c r="B48" s="1470" t="s">
        <v>33</v>
      </c>
      <c r="C48" s="64" t="s">
        <v>34</v>
      </c>
      <c r="D48" s="64" t="s">
        <v>34</v>
      </c>
      <c r="E48" s="1476" t="s">
        <v>619</v>
      </c>
      <c r="F48" s="1453" t="s">
        <v>43</v>
      </c>
      <c r="G48" s="1416" t="s">
        <v>757</v>
      </c>
      <c r="H48" s="1202">
        <f t="shared" si="4"/>
        <v>10</v>
      </c>
      <c r="I48" s="959">
        <f>I403</f>
        <v>0</v>
      </c>
      <c r="J48" s="961">
        <f>J403</f>
        <v>10</v>
      </c>
      <c r="K48" s="537" t="s">
        <v>34</v>
      </c>
      <c r="L48" s="798" t="s">
        <v>34</v>
      </c>
      <c r="M48" s="538" t="s">
        <v>34</v>
      </c>
      <c r="N48" s="539" t="s">
        <v>34</v>
      </c>
    </row>
    <row r="49" spans="1:14" ht="26.4">
      <c r="A49" s="1212"/>
      <c r="B49" s="1481" t="s">
        <v>34</v>
      </c>
      <c r="C49" s="54" t="s">
        <v>34</v>
      </c>
      <c r="D49" s="54" t="s">
        <v>34</v>
      </c>
      <c r="E49" s="1482" t="s">
        <v>713</v>
      </c>
      <c r="F49" s="1460" t="s">
        <v>43</v>
      </c>
      <c r="G49" s="1483" t="s">
        <v>760</v>
      </c>
      <c r="H49" s="1484">
        <f>I49+J49</f>
        <v>0</v>
      </c>
      <c r="I49" s="952">
        <f>I194+I323+I333+I346+I355+I361+I367+I379+I386+I392+I400+I409+I496+I518+I534+I540+I545+I548</f>
        <v>0</v>
      </c>
      <c r="J49" s="952">
        <f>J194+J323+J333+J346+J355+J361+J367+J379+J386+J392+J400+J409+J496+J518+J534+J540+J545+J548</f>
        <v>0</v>
      </c>
      <c r="K49" s="540" t="s">
        <v>34</v>
      </c>
      <c r="L49" s="799" t="s">
        <v>34</v>
      </c>
      <c r="M49" s="541" t="s">
        <v>34</v>
      </c>
      <c r="N49" s="542" t="s">
        <v>34</v>
      </c>
    </row>
    <row r="50" spans="1:14" s="93" customFormat="1" ht="12.6" thickBot="1">
      <c r="A50" s="1213"/>
      <c r="B50" s="1485"/>
      <c r="C50" s="1486"/>
      <c r="D50" s="1487"/>
      <c r="E50" s="1488" t="s">
        <v>44</v>
      </c>
      <c r="F50" s="1489"/>
      <c r="G50" s="1490"/>
      <c r="H50" s="1491"/>
      <c r="I50" s="1492"/>
      <c r="J50" s="1493"/>
      <c r="K50" s="1494"/>
      <c r="L50" s="1488"/>
      <c r="M50" s="1495"/>
      <c r="N50" s="1496"/>
    </row>
    <row r="51" spans="1:14" s="97" customFormat="1" ht="23.4" thickBot="1">
      <c r="A51" s="1228"/>
      <c r="B51" s="1497" t="s">
        <v>45</v>
      </c>
      <c r="C51" s="1498">
        <v>2000</v>
      </c>
      <c r="D51" s="1499"/>
      <c r="E51" s="1500" t="s">
        <v>46</v>
      </c>
      <c r="F51" s="1501" t="s">
        <v>43</v>
      </c>
      <c r="G51" s="1502"/>
      <c r="H51" s="1503">
        <f>H52+H56+H387+H401</f>
        <v>29396.7</v>
      </c>
      <c r="I51" s="1504">
        <f>I52+I56+I387+I401</f>
        <v>25946.9</v>
      </c>
      <c r="J51" s="1505">
        <f>J52+J56+J387+J401</f>
        <v>3449.7999999999993</v>
      </c>
      <c r="K51" s="1506" t="s">
        <v>34</v>
      </c>
      <c r="L51" s="1507" t="s">
        <v>34</v>
      </c>
      <c r="M51" s="1508" t="s">
        <v>34</v>
      </c>
      <c r="N51" s="1509" t="s">
        <v>34</v>
      </c>
    </row>
    <row r="52" spans="1:14" s="636" customFormat="1" ht="18.600000000000001" thickBot="1">
      <c r="A52" s="1210"/>
      <c r="B52" s="1510">
        <v>1</v>
      </c>
      <c r="C52" s="1511" t="s">
        <v>47</v>
      </c>
      <c r="D52" s="1512"/>
      <c r="E52" s="1513" t="s">
        <v>48</v>
      </c>
      <c r="F52" s="1514" t="s">
        <v>43</v>
      </c>
      <c r="G52" s="1515" t="s">
        <v>754</v>
      </c>
      <c r="H52" s="1516">
        <f>H53+H54</f>
        <v>25839.7</v>
      </c>
      <c r="I52" s="1517">
        <f>I53+I54</f>
        <v>25839.7</v>
      </c>
      <c r="J52" s="1518">
        <f>J53+J54</f>
        <v>0</v>
      </c>
      <c r="K52" s="1519" t="s">
        <v>34</v>
      </c>
      <c r="L52" s="1520" t="s">
        <v>34</v>
      </c>
      <c r="M52" s="1521" t="s">
        <v>34</v>
      </c>
      <c r="N52" s="1522" t="s">
        <v>34</v>
      </c>
    </row>
    <row r="53" spans="1:14" s="636" customFormat="1" ht="18.600000000000001" thickBot="1">
      <c r="A53" s="1210"/>
      <c r="B53" s="1523" t="s">
        <v>784</v>
      </c>
      <c r="C53" s="1524">
        <v>2111</v>
      </c>
      <c r="D53" s="1525"/>
      <c r="E53" s="1526" t="s">
        <v>49</v>
      </c>
      <c r="F53" s="1527" t="s">
        <v>43</v>
      </c>
      <c r="G53" s="1528" t="s">
        <v>754</v>
      </c>
      <c r="H53" s="1558">
        <f>I53+J53</f>
        <v>21003.4</v>
      </c>
      <c r="I53" s="1529">
        <f>ЗвітІнд.Кошторис!H53</f>
        <v>21003.4</v>
      </c>
      <c r="J53" s="1529">
        <f>ЗвітІнд.Кошторис!I53</f>
        <v>0</v>
      </c>
      <c r="K53" s="1530" t="s">
        <v>34</v>
      </c>
      <c r="L53" s="1531" t="s">
        <v>34</v>
      </c>
      <c r="M53" s="1532" t="s">
        <v>34</v>
      </c>
      <c r="N53" s="1533" t="s">
        <v>34</v>
      </c>
    </row>
    <row r="54" spans="1:14" s="636" customFormat="1" ht="18.600000000000001" thickBot="1">
      <c r="A54" s="1210"/>
      <c r="B54" s="1552" t="s">
        <v>50</v>
      </c>
      <c r="C54" s="1553" t="s">
        <v>51</v>
      </c>
      <c r="D54" s="1554"/>
      <c r="E54" s="1555" t="s">
        <v>52</v>
      </c>
      <c r="F54" s="1556" t="s">
        <v>43</v>
      </c>
      <c r="G54" s="1557" t="s">
        <v>754</v>
      </c>
      <c r="H54" s="1558">
        <f>I54+J54</f>
        <v>4836.3</v>
      </c>
      <c r="I54" s="1559">
        <f>ЗвітІнд.Кошторис!H54</f>
        <v>4836.3</v>
      </c>
      <c r="J54" s="1560">
        <f>ЗвітІнд.Кошторис!I54</f>
        <v>0</v>
      </c>
      <c r="K54" s="1530" t="s">
        <v>34</v>
      </c>
      <c r="L54" s="1532" t="s">
        <v>34</v>
      </c>
      <c r="M54" s="1532" t="s">
        <v>34</v>
      </c>
      <c r="N54" s="1533" t="s">
        <v>34</v>
      </c>
    </row>
    <row r="55" spans="1:14" s="636" customFormat="1" ht="16.2" outlineLevel="1" thickBot="1">
      <c r="A55" s="1211"/>
      <c r="B55" s="1561"/>
      <c r="C55" s="1562"/>
      <c r="D55" s="1563"/>
      <c r="E55" s="1564" t="s">
        <v>494</v>
      </c>
      <c r="F55" s="1565" t="s">
        <v>41</v>
      </c>
      <c r="G55" s="1566" t="s">
        <v>754</v>
      </c>
      <c r="H55" s="687">
        <f>IF(H54&gt;0,ROUND((H54/H53),3),0)</f>
        <v>0.23</v>
      </c>
      <c r="I55" s="382" t="s">
        <v>34</v>
      </c>
      <c r="J55" s="688" t="s">
        <v>34</v>
      </c>
      <c r="K55" s="1551" t="s">
        <v>34</v>
      </c>
      <c r="L55" s="1545" t="s">
        <v>34</v>
      </c>
      <c r="M55" s="1545" t="s">
        <v>34</v>
      </c>
      <c r="N55" s="1546" t="s">
        <v>34</v>
      </c>
    </row>
    <row r="56" spans="1:14" s="115" customFormat="1" ht="18.600000000000001" thickBot="1">
      <c r="A56" s="1212"/>
      <c r="B56" s="1567">
        <v>2</v>
      </c>
      <c r="C56" s="1568">
        <v>2200</v>
      </c>
      <c r="D56" s="1524"/>
      <c r="E56" s="1526" t="s">
        <v>53</v>
      </c>
      <c r="F56" s="1569" t="s">
        <v>43</v>
      </c>
      <c r="G56" s="1570"/>
      <c r="H56" s="1571">
        <f>H57+H195+H324+H334+H381</f>
        <v>3533.9999999999995</v>
      </c>
      <c r="I56" s="1572">
        <f>I57+I195+I324+I334+I381</f>
        <v>107.2</v>
      </c>
      <c r="J56" s="1573">
        <f>J57+J195+J324+J334+J381</f>
        <v>3426.7999999999993</v>
      </c>
      <c r="K56" s="1574" t="s">
        <v>34</v>
      </c>
      <c r="L56" s="1575" t="s">
        <v>34</v>
      </c>
      <c r="M56" s="1575" t="s">
        <v>34</v>
      </c>
      <c r="N56" s="1576" t="s">
        <v>34</v>
      </c>
    </row>
    <row r="57" spans="1:14" s="106" customFormat="1" ht="18.600000000000001" thickBot="1">
      <c r="A57" s="1212"/>
      <c r="B57" s="1552" t="s">
        <v>54</v>
      </c>
      <c r="C57" s="1553">
        <v>2210</v>
      </c>
      <c r="D57" s="1554"/>
      <c r="E57" s="1577" t="s">
        <v>55</v>
      </c>
      <c r="F57" s="1578" t="s">
        <v>43</v>
      </c>
      <c r="G57" s="1579"/>
      <c r="H57" s="977">
        <f t="shared" ref="H57:J57" si="5">H58+H61+H64+H67+H68+H71+H74+H77+H80+H81+H82+H95+H120+H148+H151+H154+H161+H168+H169+H183+H186+H187+H188+H189+H193+H194</f>
        <v>1415.6999999999998</v>
      </c>
      <c r="I57" s="978">
        <f t="shared" si="5"/>
        <v>0</v>
      </c>
      <c r="J57" s="1580">
        <f t="shared" si="5"/>
        <v>1415.6999999999998</v>
      </c>
      <c r="K57" s="1530" t="s">
        <v>34</v>
      </c>
      <c r="L57" s="1532" t="s">
        <v>34</v>
      </c>
      <c r="M57" s="1532" t="s">
        <v>34</v>
      </c>
      <c r="N57" s="1533" t="s">
        <v>34</v>
      </c>
    </row>
    <row r="58" spans="1:14" s="121" customFormat="1" ht="15.6" outlineLevel="1">
      <c r="A58" s="131"/>
      <c r="B58" s="1581" t="s">
        <v>56</v>
      </c>
      <c r="C58" s="1582">
        <v>2210</v>
      </c>
      <c r="D58" s="1583" t="s">
        <v>57</v>
      </c>
      <c r="E58" s="1584" t="s">
        <v>58</v>
      </c>
      <c r="F58" s="1582" t="s">
        <v>43</v>
      </c>
      <c r="G58" s="1585" t="s">
        <v>755</v>
      </c>
      <c r="H58" s="653">
        <f>ЗвітІнд.Кошторис!G58</f>
        <v>360</v>
      </c>
      <c r="I58" s="836">
        <f>ЗвітІнд.Кошторис!H58</f>
        <v>0</v>
      </c>
      <c r="J58" s="837">
        <f>ЗвітІнд.Кошторис!I58</f>
        <v>360</v>
      </c>
      <c r="K58" s="1586" t="s">
        <v>34</v>
      </c>
      <c r="L58" s="1587" t="s">
        <v>34</v>
      </c>
      <c r="M58" s="1587" t="s">
        <v>34</v>
      </c>
      <c r="N58" s="1588" t="s">
        <v>34</v>
      </c>
    </row>
    <row r="59" spans="1:14" s="122" customFormat="1" ht="12" outlineLevel="1">
      <c r="A59" s="1213"/>
      <c r="B59" s="1589"/>
      <c r="C59" s="1590"/>
      <c r="D59" s="1591" t="s">
        <v>57</v>
      </c>
      <c r="E59" s="1592" t="s">
        <v>59</v>
      </c>
      <c r="F59" s="1590" t="s">
        <v>60</v>
      </c>
      <c r="G59" s="1593" t="s">
        <v>755</v>
      </c>
      <c r="H59" s="838">
        <f>ЗвітІнд.Кошторис!G59</f>
        <v>50000</v>
      </c>
      <c r="I59" s="1594">
        <f>ЗвітІнд.Кошторис!H59</f>
        <v>0</v>
      </c>
      <c r="J59" s="1595">
        <f>ЗвітІнд.Кошторис!I59</f>
        <v>50000</v>
      </c>
      <c r="K59" s="1596" t="s">
        <v>34</v>
      </c>
      <c r="L59" s="1597" t="s">
        <v>34</v>
      </c>
      <c r="M59" s="1597" t="s">
        <v>34</v>
      </c>
      <c r="N59" s="1598" t="s">
        <v>34</v>
      </c>
    </row>
    <row r="60" spans="1:14" s="122" customFormat="1" ht="12.6" outlineLevel="1" thickBot="1">
      <c r="A60" s="1213"/>
      <c r="B60" s="1599"/>
      <c r="C60" s="1600"/>
      <c r="D60" s="1601" t="s">
        <v>57</v>
      </c>
      <c r="E60" s="1602" t="s">
        <v>61</v>
      </c>
      <c r="F60" s="1600" t="s">
        <v>62</v>
      </c>
      <c r="G60" s="1603" t="s">
        <v>755</v>
      </c>
      <c r="H60" s="1604">
        <f>ЗвітІнд.Кошторис!G60</f>
        <v>7.2</v>
      </c>
      <c r="I60" s="1605">
        <f>ЗвітІнд.Кошторис!H60</f>
        <v>0</v>
      </c>
      <c r="J60" s="1606">
        <f>ЗвітІнд.Кошторис!I60</f>
        <v>7.2</v>
      </c>
      <c r="K60" s="1607" t="s">
        <v>34</v>
      </c>
      <c r="L60" s="1608" t="s">
        <v>34</v>
      </c>
      <c r="M60" s="1608" t="s">
        <v>34</v>
      </c>
      <c r="N60" s="1609" t="s">
        <v>34</v>
      </c>
    </row>
    <row r="61" spans="1:14" s="135" customFormat="1" ht="16.2" outlineLevel="1" thickTop="1">
      <c r="A61" s="131"/>
      <c r="B61" s="1610" t="s">
        <v>63</v>
      </c>
      <c r="C61" s="1611">
        <v>2210</v>
      </c>
      <c r="D61" s="1612" t="s">
        <v>57</v>
      </c>
      <c r="E61" s="1584" t="s">
        <v>64</v>
      </c>
      <c r="F61" s="1611" t="s">
        <v>43</v>
      </c>
      <c r="G61" s="1613" t="s">
        <v>755</v>
      </c>
      <c r="H61" s="653">
        <f>ЗвітІнд.Кошторис!G61</f>
        <v>122.7</v>
      </c>
      <c r="I61" s="836">
        <f>ЗвітІнд.Кошторис!H61</f>
        <v>0</v>
      </c>
      <c r="J61" s="837">
        <f>ЗвітІнд.Кошторис!I61</f>
        <v>122.7</v>
      </c>
      <c r="K61" s="1614" t="s">
        <v>34</v>
      </c>
      <c r="L61" s="1615" t="s">
        <v>34</v>
      </c>
      <c r="M61" s="1615" t="s">
        <v>34</v>
      </c>
      <c r="N61" s="1616" t="s">
        <v>34</v>
      </c>
    </row>
    <row r="62" spans="1:14" s="136" customFormat="1" ht="12" outlineLevel="1">
      <c r="A62" s="1213"/>
      <c r="B62" s="1617"/>
      <c r="C62" s="1590"/>
      <c r="D62" s="1618" t="s">
        <v>57</v>
      </c>
      <c r="E62" s="1619" t="s">
        <v>65</v>
      </c>
      <c r="F62" s="1620" t="s">
        <v>66</v>
      </c>
      <c r="G62" s="1621" t="s">
        <v>755</v>
      </c>
      <c r="H62" s="838">
        <f>ЗвітІнд.Кошторис!G62</f>
        <v>1480</v>
      </c>
      <c r="I62" s="1594">
        <f>ЗвітІнд.Кошторис!H62</f>
        <v>0</v>
      </c>
      <c r="J62" s="1595">
        <f>ЗвітІнд.Кошторис!I62</f>
        <v>1480</v>
      </c>
      <c r="K62" s="1596" t="s">
        <v>34</v>
      </c>
      <c r="L62" s="1597" t="s">
        <v>34</v>
      </c>
      <c r="M62" s="1597" t="s">
        <v>34</v>
      </c>
      <c r="N62" s="1598" t="s">
        <v>34</v>
      </c>
    </row>
    <row r="63" spans="1:14" s="136" customFormat="1" ht="12.6" outlineLevel="1" thickBot="1">
      <c r="A63" s="1213"/>
      <c r="B63" s="1622"/>
      <c r="C63" s="1600"/>
      <c r="D63" s="1601" t="s">
        <v>57</v>
      </c>
      <c r="E63" s="1623" t="s">
        <v>67</v>
      </c>
      <c r="F63" s="1624" t="s">
        <v>62</v>
      </c>
      <c r="G63" s="1625" t="s">
        <v>755</v>
      </c>
      <c r="H63" s="1604">
        <f>ЗвітІнд.Кошторис!G63</f>
        <v>82.91</v>
      </c>
      <c r="I63" s="1605">
        <f>ЗвітІнд.Кошторис!H63</f>
        <v>0</v>
      </c>
      <c r="J63" s="1606">
        <f>ЗвітІнд.Кошторис!I63</f>
        <v>82.91</v>
      </c>
      <c r="K63" s="1607" t="s">
        <v>34</v>
      </c>
      <c r="L63" s="1608" t="s">
        <v>34</v>
      </c>
      <c r="M63" s="1608" t="s">
        <v>34</v>
      </c>
      <c r="N63" s="1609" t="s">
        <v>34</v>
      </c>
    </row>
    <row r="64" spans="1:14" s="147" customFormat="1" ht="16.2" outlineLevel="1" thickTop="1">
      <c r="A64" s="131"/>
      <c r="B64" s="1626" t="s">
        <v>68</v>
      </c>
      <c r="C64" s="1611">
        <v>2210</v>
      </c>
      <c r="D64" s="1612" t="s">
        <v>57</v>
      </c>
      <c r="E64" s="1627" t="s">
        <v>69</v>
      </c>
      <c r="F64" s="1628" t="s">
        <v>43</v>
      </c>
      <c r="G64" s="1629" t="s">
        <v>755</v>
      </c>
      <c r="H64" s="653">
        <f>ЗвітІнд.Кошторис!G64</f>
        <v>28</v>
      </c>
      <c r="I64" s="836">
        <f>ЗвітІнд.Кошторис!H64</f>
        <v>0</v>
      </c>
      <c r="J64" s="837">
        <f>ЗвітІнд.Кошторис!I64</f>
        <v>28</v>
      </c>
      <c r="K64" s="1614" t="s">
        <v>34</v>
      </c>
      <c r="L64" s="1615" t="s">
        <v>34</v>
      </c>
      <c r="M64" s="1615" t="s">
        <v>34</v>
      </c>
      <c r="N64" s="1616" t="s">
        <v>34</v>
      </c>
    </row>
    <row r="65" spans="1:15" s="136" customFormat="1" ht="12" outlineLevel="1">
      <c r="A65" s="1213"/>
      <c r="B65" s="1617"/>
      <c r="C65" s="1590"/>
      <c r="D65" s="1618" t="s">
        <v>57</v>
      </c>
      <c r="E65" s="1619" t="s">
        <v>70</v>
      </c>
      <c r="F65" s="1620" t="s">
        <v>35</v>
      </c>
      <c r="G65" s="1621" t="s">
        <v>755</v>
      </c>
      <c r="H65" s="838">
        <f>ЗвітІнд.Кошторис!G65</f>
        <v>40000</v>
      </c>
      <c r="I65" s="1594">
        <f>ЗвітІнд.Кошторис!H65</f>
        <v>0</v>
      </c>
      <c r="J65" s="1595">
        <f>ЗвітІнд.Кошторис!I65</f>
        <v>40000</v>
      </c>
      <c r="K65" s="1596" t="s">
        <v>34</v>
      </c>
      <c r="L65" s="1597" t="s">
        <v>34</v>
      </c>
      <c r="M65" s="1597" t="s">
        <v>34</v>
      </c>
      <c r="N65" s="1598" t="s">
        <v>34</v>
      </c>
    </row>
    <row r="66" spans="1:15" s="136" customFormat="1" ht="12.6" outlineLevel="1" thickBot="1">
      <c r="A66" s="1213"/>
      <c r="B66" s="1622"/>
      <c r="C66" s="1600"/>
      <c r="D66" s="1601" t="s">
        <v>57</v>
      </c>
      <c r="E66" s="1623" t="s">
        <v>71</v>
      </c>
      <c r="F66" s="1624" t="s">
        <v>62</v>
      </c>
      <c r="G66" s="1625" t="s">
        <v>755</v>
      </c>
      <c r="H66" s="1604">
        <f>ЗвітІнд.Кошторис!G66</f>
        <v>0.7</v>
      </c>
      <c r="I66" s="1605">
        <f>ЗвітІнд.Кошторис!H66</f>
        <v>0</v>
      </c>
      <c r="J66" s="1606">
        <f>ЗвітІнд.Кошторис!I66</f>
        <v>0.7</v>
      </c>
      <c r="K66" s="1607" t="s">
        <v>34</v>
      </c>
      <c r="L66" s="1608" t="s">
        <v>34</v>
      </c>
      <c r="M66" s="1608" t="s">
        <v>34</v>
      </c>
      <c r="N66" s="1609" t="s">
        <v>34</v>
      </c>
    </row>
    <row r="67" spans="1:15" s="147" customFormat="1" ht="27.6" outlineLevel="1" thickTop="1" thickBot="1">
      <c r="A67" s="131"/>
      <c r="B67" s="1630" t="s">
        <v>72</v>
      </c>
      <c r="C67" s="1631">
        <v>2210</v>
      </c>
      <c r="D67" s="1632" t="s">
        <v>57</v>
      </c>
      <c r="E67" s="1633" t="s">
        <v>73</v>
      </c>
      <c r="F67" s="1634" t="s">
        <v>43</v>
      </c>
      <c r="G67" s="1635" t="s">
        <v>755</v>
      </c>
      <c r="H67" s="737">
        <f>ЗвітІнд.Кошторис!G67</f>
        <v>76.8</v>
      </c>
      <c r="I67" s="1011">
        <f>ЗвітІнд.Кошторис!H67</f>
        <v>0</v>
      </c>
      <c r="J67" s="1636">
        <f>ЗвітІнд.Кошторис!I67</f>
        <v>76.8</v>
      </c>
      <c r="K67" s="1637" t="s">
        <v>34</v>
      </c>
      <c r="L67" s="1638" t="s">
        <v>34</v>
      </c>
      <c r="M67" s="1638" t="s">
        <v>34</v>
      </c>
      <c r="N67" s="1639" t="s">
        <v>34</v>
      </c>
    </row>
    <row r="68" spans="1:15" s="147" customFormat="1" ht="16.2" outlineLevel="1" thickTop="1">
      <c r="A68" s="131"/>
      <c r="B68" s="1626" t="s">
        <v>74</v>
      </c>
      <c r="C68" s="1611">
        <v>2210</v>
      </c>
      <c r="D68" s="1612" t="s">
        <v>75</v>
      </c>
      <c r="E68" s="1627" t="s">
        <v>76</v>
      </c>
      <c r="F68" s="1628" t="s">
        <v>43</v>
      </c>
      <c r="G68" s="1629" t="s">
        <v>755</v>
      </c>
      <c r="H68" s="653">
        <f>ЗвітІнд.Кошторис!G68</f>
        <v>2.9</v>
      </c>
      <c r="I68" s="836">
        <f>ЗвітІнд.Кошторис!H68</f>
        <v>0</v>
      </c>
      <c r="J68" s="837">
        <f>ЗвітІнд.Кошторис!I68</f>
        <v>2.9</v>
      </c>
      <c r="K68" s="1614" t="s">
        <v>34</v>
      </c>
      <c r="L68" s="1615" t="s">
        <v>34</v>
      </c>
      <c r="M68" s="1615" t="s">
        <v>34</v>
      </c>
      <c r="N68" s="1616" t="s">
        <v>34</v>
      </c>
    </row>
    <row r="69" spans="1:15" s="136" customFormat="1" ht="12" outlineLevel="1">
      <c r="A69" s="1213"/>
      <c r="B69" s="1617"/>
      <c r="C69" s="1590"/>
      <c r="D69" s="1618" t="s">
        <v>75</v>
      </c>
      <c r="E69" s="1619" t="s">
        <v>77</v>
      </c>
      <c r="F69" s="1620" t="s">
        <v>35</v>
      </c>
      <c r="G69" s="1621" t="s">
        <v>755</v>
      </c>
      <c r="H69" s="838">
        <f>ЗвітІнд.Кошторис!G69</f>
        <v>12000</v>
      </c>
      <c r="I69" s="1594">
        <f>ЗвітІнд.Кошторис!H69</f>
        <v>0</v>
      </c>
      <c r="J69" s="1595">
        <f>ЗвітІнд.Кошторис!I69</f>
        <v>12000</v>
      </c>
      <c r="K69" s="1596" t="s">
        <v>34</v>
      </c>
      <c r="L69" s="1597" t="s">
        <v>34</v>
      </c>
      <c r="M69" s="1597" t="s">
        <v>34</v>
      </c>
      <c r="N69" s="1598" t="s">
        <v>34</v>
      </c>
    </row>
    <row r="70" spans="1:15" s="136" customFormat="1" ht="12.6" outlineLevel="1" thickBot="1">
      <c r="A70" s="1213"/>
      <c r="B70" s="1622"/>
      <c r="C70" s="1600"/>
      <c r="D70" s="1601" t="s">
        <v>75</v>
      </c>
      <c r="E70" s="1623" t="s">
        <v>78</v>
      </c>
      <c r="F70" s="1624" t="s">
        <v>62</v>
      </c>
      <c r="G70" s="1625" t="s">
        <v>755</v>
      </c>
      <c r="H70" s="1604">
        <f>ЗвітІнд.Кошторис!G70</f>
        <v>0.24</v>
      </c>
      <c r="I70" s="1605">
        <f>ЗвітІнд.Кошторис!H70</f>
        <v>0</v>
      </c>
      <c r="J70" s="1606">
        <f>ЗвітІнд.Кошторис!I70</f>
        <v>0.24</v>
      </c>
      <c r="K70" s="1607" t="s">
        <v>34</v>
      </c>
      <c r="L70" s="1608" t="s">
        <v>34</v>
      </c>
      <c r="M70" s="1608" t="s">
        <v>34</v>
      </c>
      <c r="N70" s="1609" t="s">
        <v>34</v>
      </c>
    </row>
    <row r="71" spans="1:15" s="136" customFormat="1" ht="27" outlineLevel="1" thickTop="1">
      <c r="A71" s="1213"/>
      <c r="B71" s="1610" t="s">
        <v>495</v>
      </c>
      <c r="C71" s="1640">
        <v>2210</v>
      </c>
      <c r="D71" s="1641" t="s">
        <v>75</v>
      </c>
      <c r="E71" s="1584" t="s">
        <v>496</v>
      </c>
      <c r="F71" s="1628" t="s">
        <v>43</v>
      </c>
      <c r="G71" s="1629" t="s">
        <v>755</v>
      </c>
      <c r="H71" s="653">
        <f>ЗвітІнд.Кошторис!G71</f>
        <v>0</v>
      </c>
      <c r="I71" s="836">
        <f>ЗвітІнд.Кошторис!H71</f>
        <v>0</v>
      </c>
      <c r="J71" s="837">
        <f>ЗвітІнд.Кошторис!I71</f>
        <v>0</v>
      </c>
      <c r="K71" s="1614" t="s">
        <v>34</v>
      </c>
      <c r="L71" s="1615" t="s">
        <v>34</v>
      </c>
      <c r="M71" s="1615" t="s">
        <v>34</v>
      </c>
      <c r="N71" s="1616" t="s">
        <v>34</v>
      </c>
      <c r="O71" s="147"/>
    </row>
    <row r="72" spans="1:15" s="136" customFormat="1" ht="12" outlineLevel="1">
      <c r="A72" s="1213"/>
      <c r="B72" s="1589"/>
      <c r="C72" s="1642"/>
      <c r="D72" s="1643" t="s">
        <v>75</v>
      </c>
      <c r="E72" s="1592" t="s">
        <v>85</v>
      </c>
      <c r="F72" s="1620" t="s">
        <v>35</v>
      </c>
      <c r="G72" s="1621" t="s">
        <v>755</v>
      </c>
      <c r="H72" s="838">
        <f>ЗвітІнд.Кошторис!G72</f>
        <v>0</v>
      </c>
      <c r="I72" s="1594">
        <f>ЗвітІнд.Кошторис!H72</f>
        <v>0</v>
      </c>
      <c r="J72" s="1595">
        <f>ЗвітІнд.Кошторис!I72</f>
        <v>0</v>
      </c>
      <c r="K72" s="1596" t="s">
        <v>34</v>
      </c>
      <c r="L72" s="1597" t="s">
        <v>34</v>
      </c>
      <c r="M72" s="1597" t="s">
        <v>34</v>
      </c>
      <c r="N72" s="1598" t="s">
        <v>34</v>
      </c>
    </row>
    <row r="73" spans="1:15" s="136" customFormat="1" ht="12.6" outlineLevel="1" thickBot="1">
      <c r="A73" s="1213"/>
      <c r="B73" s="1599"/>
      <c r="C73" s="1644"/>
      <c r="D73" s="1645" t="s">
        <v>75</v>
      </c>
      <c r="E73" s="1602" t="s">
        <v>86</v>
      </c>
      <c r="F73" s="1624" t="s">
        <v>62</v>
      </c>
      <c r="G73" s="1625" t="s">
        <v>755</v>
      </c>
      <c r="H73" s="1604">
        <f>ЗвітІнд.Кошторис!G73</f>
        <v>0</v>
      </c>
      <c r="I73" s="1605">
        <f>ЗвітІнд.Кошторис!H73</f>
        <v>0</v>
      </c>
      <c r="J73" s="1606">
        <f>ЗвітІнд.Кошторис!I73</f>
        <v>0</v>
      </c>
      <c r="K73" s="1607" t="s">
        <v>34</v>
      </c>
      <c r="L73" s="1608" t="s">
        <v>34</v>
      </c>
      <c r="M73" s="1608" t="s">
        <v>34</v>
      </c>
      <c r="N73" s="1609" t="s">
        <v>34</v>
      </c>
    </row>
    <row r="74" spans="1:15" s="20" customFormat="1" ht="27" outlineLevel="1" thickTop="1">
      <c r="A74" s="135"/>
      <c r="B74" s="1646" t="s">
        <v>497</v>
      </c>
      <c r="C74" s="1582">
        <v>2210</v>
      </c>
      <c r="D74" s="1583" t="s">
        <v>79</v>
      </c>
      <c r="E74" s="1647" t="s">
        <v>80</v>
      </c>
      <c r="F74" s="1460" t="s">
        <v>43</v>
      </c>
      <c r="G74" s="1413" t="s">
        <v>755</v>
      </c>
      <c r="H74" s="653">
        <f>ЗвітІнд.Кошторис!G74</f>
        <v>20.399999999999999</v>
      </c>
      <c r="I74" s="836">
        <f>ЗвітІнд.Кошторис!H74</f>
        <v>0</v>
      </c>
      <c r="J74" s="837">
        <f>ЗвітІнд.Кошторис!I74</f>
        <v>20.399999999999999</v>
      </c>
      <c r="K74" s="1614" t="s">
        <v>34</v>
      </c>
      <c r="L74" s="1615" t="s">
        <v>34</v>
      </c>
      <c r="M74" s="1615" t="s">
        <v>34</v>
      </c>
      <c r="N74" s="1616" t="s">
        <v>34</v>
      </c>
    </row>
    <row r="75" spans="1:15" s="136" customFormat="1" ht="12" outlineLevel="1">
      <c r="A75" s="1213"/>
      <c r="B75" s="1617"/>
      <c r="C75" s="1620"/>
      <c r="D75" s="1648" t="s">
        <v>79</v>
      </c>
      <c r="E75" s="1619" t="s">
        <v>81</v>
      </c>
      <c r="F75" s="1620" t="s">
        <v>35</v>
      </c>
      <c r="G75" s="1621" t="s">
        <v>755</v>
      </c>
      <c r="H75" s="838">
        <f>ЗвітІнд.Кошторис!G75</f>
        <v>17</v>
      </c>
      <c r="I75" s="1594">
        <f>ЗвітІнд.Кошторис!H75</f>
        <v>0</v>
      </c>
      <c r="J75" s="1595">
        <f>ЗвітІнд.Кошторис!I75</f>
        <v>17</v>
      </c>
      <c r="K75" s="1596" t="s">
        <v>34</v>
      </c>
      <c r="L75" s="1597" t="s">
        <v>34</v>
      </c>
      <c r="M75" s="1597" t="s">
        <v>34</v>
      </c>
      <c r="N75" s="1598" t="s">
        <v>34</v>
      </c>
    </row>
    <row r="76" spans="1:15" s="136" customFormat="1" ht="24.6" outlineLevel="1" thickBot="1">
      <c r="A76" s="1213"/>
      <c r="B76" s="1599"/>
      <c r="C76" s="1600"/>
      <c r="D76" s="1601" t="s">
        <v>79</v>
      </c>
      <c r="E76" s="1602" t="s">
        <v>82</v>
      </c>
      <c r="F76" s="1600" t="s">
        <v>62</v>
      </c>
      <c r="G76" s="1603" t="s">
        <v>755</v>
      </c>
      <c r="H76" s="1604">
        <f>ЗвітІнд.Кошторис!G76</f>
        <v>1200</v>
      </c>
      <c r="I76" s="1605">
        <f>ЗвітІнд.Кошторис!H76</f>
        <v>0</v>
      </c>
      <c r="J76" s="1606">
        <f>ЗвітІнд.Кошторис!I76</f>
        <v>1200</v>
      </c>
      <c r="K76" s="1607" t="s">
        <v>34</v>
      </c>
      <c r="L76" s="1608" t="s">
        <v>34</v>
      </c>
      <c r="M76" s="1608" t="s">
        <v>34</v>
      </c>
      <c r="N76" s="1609" t="s">
        <v>34</v>
      </c>
    </row>
    <row r="77" spans="1:15" s="147" customFormat="1" ht="16.2" outlineLevel="1" thickTop="1">
      <c r="A77" s="131"/>
      <c r="B77" s="1610" t="s">
        <v>87</v>
      </c>
      <c r="C77" s="1611">
        <v>2210</v>
      </c>
      <c r="D77" s="1612" t="s">
        <v>83</v>
      </c>
      <c r="E77" s="1649" t="s">
        <v>84</v>
      </c>
      <c r="F77" s="1611" t="s">
        <v>43</v>
      </c>
      <c r="G77" s="1269" t="s">
        <v>752</v>
      </c>
      <c r="H77" s="653">
        <f>ЗвітІнд.Кошторис!G77</f>
        <v>0</v>
      </c>
      <c r="I77" s="836">
        <f>ЗвітІнд.Кошторис!H77</f>
        <v>0</v>
      </c>
      <c r="J77" s="837">
        <f>ЗвітІнд.Кошторис!I77</f>
        <v>0</v>
      </c>
      <c r="K77" s="1614" t="s">
        <v>34</v>
      </c>
      <c r="L77" s="1615" t="s">
        <v>34</v>
      </c>
      <c r="M77" s="1615" t="s">
        <v>34</v>
      </c>
      <c r="N77" s="1616" t="s">
        <v>34</v>
      </c>
    </row>
    <row r="78" spans="1:15" s="136" customFormat="1" ht="12" outlineLevel="1">
      <c r="A78" s="1213"/>
      <c r="B78" s="1589"/>
      <c r="C78" s="1590"/>
      <c r="D78" s="1618" t="s">
        <v>83</v>
      </c>
      <c r="E78" s="157" t="s">
        <v>85</v>
      </c>
      <c r="F78" s="1590" t="s">
        <v>35</v>
      </c>
      <c r="G78" s="1593" t="s">
        <v>752</v>
      </c>
      <c r="H78" s="838">
        <f>ЗвітІнд.Кошторис!G78</f>
        <v>0</v>
      </c>
      <c r="I78" s="1594">
        <f>ЗвітІнд.Кошторис!H78</f>
        <v>0</v>
      </c>
      <c r="J78" s="1595">
        <f>ЗвітІнд.Кошторис!I78</f>
        <v>0</v>
      </c>
      <c r="K78" s="1596" t="s">
        <v>34</v>
      </c>
      <c r="L78" s="1597" t="s">
        <v>34</v>
      </c>
      <c r="M78" s="1597" t="s">
        <v>34</v>
      </c>
      <c r="N78" s="1598" t="s">
        <v>34</v>
      </c>
    </row>
    <row r="79" spans="1:15" s="136" customFormat="1" ht="12.6" outlineLevel="1" thickBot="1">
      <c r="A79" s="1213"/>
      <c r="B79" s="1599"/>
      <c r="C79" s="1600"/>
      <c r="D79" s="1601" t="s">
        <v>83</v>
      </c>
      <c r="E79" s="158" t="s">
        <v>86</v>
      </c>
      <c r="F79" s="1600" t="s">
        <v>62</v>
      </c>
      <c r="G79" s="1603" t="s">
        <v>752</v>
      </c>
      <c r="H79" s="1604">
        <f>ЗвітІнд.Кошторис!G79</f>
        <v>0</v>
      </c>
      <c r="I79" s="1605">
        <f>ЗвітІнд.Кошторис!H79</f>
        <v>0</v>
      </c>
      <c r="J79" s="1606">
        <f>ЗвітІнд.Кошторис!I79</f>
        <v>0</v>
      </c>
      <c r="K79" s="1607" t="s">
        <v>34</v>
      </c>
      <c r="L79" s="1608" t="s">
        <v>34</v>
      </c>
      <c r="M79" s="1608" t="s">
        <v>34</v>
      </c>
      <c r="N79" s="1609" t="s">
        <v>34</v>
      </c>
    </row>
    <row r="80" spans="1:15" s="147" customFormat="1" ht="16.8" outlineLevel="1" thickTop="1" thickBot="1">
      <c r="A80" s="131"/>
      <c r="B80" s="1650" t="s">
        <v>89</v>
      </c>
      <c r="C80" s="1631">
        <v>2210</v>
      </c>
      <c r="D80" s="1632" t="s">
        <v>83</v>
      </c>
      <c r="E80" s="1651" t="s">
        <v>88</v>
      </c>
      <c r="F80" s="1631" t="s">
        <v>43</v>
      </c>
      <c r="G80" s="1652" t="s">
        <v>755</v>
      </c>
      <c r="H80" s="737">
        <f>ЗвітІнд.Кошторис!G80</f>
        <v>0</v>
      </c>
      <c r="I80" s="1011">
        <f>ЗвітІнд.Кошторис!H80</f>
        <v>0</v>
      </c>
      <c r="J80" s="1636">
        <f>ЗвітІнд.Кошторис!I80</f>
        <v>0</v>
      </c>
      <c r="K80" s="1637" t="s">
        <v>34</v>
      </c>
      <c r="L80" s="1638" t="s">
        <v>34</v>
      </c>
      <c r="M80" s="1638" t="s">
        <v>34</v>
      </c>
      <c r="N80" s="1639" t="s">
        <v>34</v>
      </c>
    </row>
    <row r="81" spans="1:14" s="147" customFormat="1" ht="27.6" outlineLevel="1" thickTop="1" thickBot="1">
      <c r="A81" s="131"/>
      <c r="B81" s="1653" t="s">
        <v>91</v>
      </c>
      <c r="C81" s="1654">
        <v>2210</v>
      </c>
      <c r="D81" s="1655" t="s">
        <v>83</v>
      </c>
      <c r="E81" s="1656" t="s">
        <v>90</v>
      </c>
      <c r="F81" s="1654" t="s">
        <v>43</v>
      </c>
      <c r="G81" s="1657" t="s">
        <v>755</v>
      </c>
      <c r="H81" s="846">
        <f>ЗвітІнд.Кошторис!G81</f>
        <v>59.8</v>
      </c>
      <c r="I81" s="868">
        <f>ЗвітІнд.Кошторис!H81</f>
        <v>0</v>
      </c>
      <c r="J81" s="869">
        <f>ЗвітІнд.Кошторис!I81</f>
        <v>59.8</v>
      </c>
      <c r="K81" s="1658" t="s">
        <v>34</v>
      </c>
      <c r="L81" s="1659" t="s">
        <v>34</v>
      </c>
      <c r="M81" s="1659" t="s">
        <v>34</v>
      </c>
      <c r="N81" s="1660" t="s">
        <v>34</v>
      </c>
    </row>
    <row r="82" spans="1:14" s="135" customFormat="1" ht="16.8" outlineLevel="1" thickTop="1" thickBot="1">
      <c r="A82" s="131"/>
      <c r="B82" s="1650" t="s">
        <v>97</v>
      </c>
      <c r="C82" s="1631">
        <v>2210</v>
      </c>
      <c r="D82" s="1632" t="s">
        <v>92</v>
      </c>
      <c r="E82" s="1651" t="s">
        <v>93</v>
      </c>
      <c r="F82" s="1631" t="s">
        <v>43</v>
      </c>
      <c r="G82" s="1652" t="s">
        <v>755</v>
      </c>
      <c r="H82" s="737">
        <f>ЗвітІнд.Кошторис!G82</f>
        <v>275</v>
      </c>
      <c r="I82" s="1011">
        <f>ЗвітІнд.Кошторис!H82</f>
        <v>0</v>
      </c>
      <c r="J82" s="1636">
        <f>ЗвітІнд.Кошторис!I82</f>
        <v>275</v>
      </c>
      <c r="K82" s="1637" t="s">
        <v>34</v>
      </c>
      <c r="L82" s="1638" t="s">
        <v>34</v>
      </c>
      <c r="M82" s="1638" t="s">
        <v>34</v>
      </c>
      <c r="N82" s="1639" t="s">
        <v>34</v>
      </c>
    </row>
    <row r="83" spans="1:14" s="147" customFormat="1" ht="14.4" outlineLevel="1" thickTop="1">
      <c r="A83" s="460"/>
      <c r="B83" s="1661" t="s">
        <v>99</v>
      </c>
      <c r="C83" s="1662">
        <v>2210</v>
      </c>
      <c r="D83" s="1663" t="s">
        <v>92</v>
      </c>
      <c r="E83" s="164" t="s">
        <v>94</v>
      </c>
      <c r="F83" s="1662" t="s">
        <v>43</v>
      </c>
      <c r="G83" s="1613" t="s">
        <v>755</v>
      </c>
      <c r="H83" s="653">
        <f>ЗвітІнд.Кошторис!G83</f>
        <v>0</v>
      </c>
      <c r="I83" s="836">
        <f>ЗвітІнд.Кошторис!H83</f>
        <v>0</v>
      </c>
      <c r="J83" s="837">
        <f>ЗвітІнд.Кошторис!I83</f>
        <v>0</v>
      </c>
      <c r="K83" s="1614" t="s">
        <v>34</v>
      </c>
      <c r="L83" s="1615" t="s">
        <v>34</v>
      </c>
      <c r="M83" s="1615" t="s">
        <v>34</v>
      </c>
      <c r="N83" s="1616" t="s">
        <v>34</v>
      </c>
    </row>
    <row r="84" spans="1:14" s="165" customFormat="1" ht="12" outlineLevel="1">
      <c r="A84" s="1213"/>
      <c r="B84" s="1664"/>
      <c r="C84" s="1665"/>
      <c r="D84" s="1618" t="s">
        <v>92</v>
      </c>
      <c r="E84" s="157" t="s">
        <v>85</v>
      </c>
      <c r="F84" s="1620" t="s">
        <v>35</v>
      </c>
      <c r="G84" s="1621" t="s">
        <v>755</v>
      </c>
      <c r="H84" s="838">
        <f>ЗвітІнд.Кошторис!G84</f>
        <v>0</v>
      </c>
      <c r="I84" s="1594">
        <f>ЗвітІнд.Кошторис!H84</f>
        <v>0</v>
      </c>
      <c r="J84" s="1595">
        <f>ЗвітІнд.Кошторис!I84</f>
        <v>0</v>
      </c>
      <c r="K84" s="1596" t="s">
        <v>34</v>
      </c>
      <c r="L84" s="1597" t="s">
        <v>34</v>
      </c>
      <c r="M84" s="1597" t="s">
        <v>34</v>
      </c>
      <c r="N84" s="1598" t="s">
        <v>34</v>
      </c>
    </row>
    <row r="85" spans="1:14" s="165" customFormat="1" ht="12" outlineLevel="1">
      <c r="A85" s="1213"/>
      <c r="B85" s="1664"/>
      <c r="C85" s="1665"/>
      <c r="D85" s="1618" t="s">
        <v>92</v>
      </c>
      <c r="E85" s="168" t="s">
        <v>86</v>
      </c>
      <c r="F85" s="1666" t="s">
        <v>62</v>
      </c>
      <c r="G85" s="1667" t="s">
        <v>755</v>
      </c>
      <c r="H85" s="1668">
        <f>ЗвітІнд.Кошторис!G85</f>
        <v>0</v>
      </c>
      <c r="I85" s="1669">
        <f>ЗвітІнд.Кошторис!H85</f>
        <v>0</v>
      </c>
      <c r="J85" s="1670">
        <f>ЗвітІнд.Кошторис!I85</f>
        <v>0</v>
      </c>
      <c r="K85" s="1671" t="s">
        <v>34</v>
      </c>
      <c r="L85" s="1672" t="s">
        <v>34</v>
      </c>
      <c r="M85" s="1672" t="s">
        <v>34</v>
      </c>
      <c r="N85" s="1673" t="s">
        <v>34</v>
      </c>
    </row>
    <row r="86" spans="1:14" s="147" customFormat="1" outlineLevel="1">
      <c r="A86" s="460"/>
      <c r="B86" s="1661" t="s">
        <v>101</v>
      </c>
      <c r="C86" s="1662">
        <v>2210</v>
      </c>
      <c r="D86" s="1663" t="s">
        <v>92</v>
      </c>
      <c r="E86" s="171" t="s">
        <v>95</v>
      </c>
      <c r="F86" s="1452" t="s">
        <v>43</v>
      </c>
      <c r="G86" s="1674" t="s">
        <v>755</v>
      </c>
      <c r="H86" s="650">
        <f>ЗвітІнд.Кошторис!G86</f>
        <v>0</v>
      </c>
      <c r="I86" s="855">
        <f>ЗвітІнд.Кошторис!H86</f>
        <v>0</v>
      </c>
      <c r="J86" s="856">
        <f>ЗвітІнд.Кошторис!I86</f>
        <v>0</v>
      </c>
      <c r="K86" s="1675" t="s">
        <v>34</v>
      </c>
      <c r="L86" s="1676" t="s">
        <v>34</v>
      </c>
      <c r="M86" s="1676" t="s">
        <v>34</v>
      </c>
      <c r="N86" s="1677" t="s">
        <v>34</v>
      </c>
    </row>
    <row r="87" spans="1:14" s="165" customFormat="1" ht="12" outlineLevel="1">
      <c r="A87" s="1213"/>
      <c r="B87" s="1664"/>
      <c r="C87" s="1665"/>
      <c r="D87" s="1618" t="s">
        <v>92</v>
      </c>
      <c r="E87" s="172" t="s">
        <v>85</v>
      </c>
      <c r="F87" s="1620" t="s">
        <v>35</v>
      </c>
      <c r="G87" s="1621" t="s">
        <v>755</v>
      </c>
      <c r="H87" s="838">
        <f>ЗвітІнд.Кошторис!G87</f>
        <v>0</v>
      </c>
      <c r="I87" s="1594">
        <f>ЗвітІнд.Кошторис!H87</f>
        <v>0</v>
      </c>
      <c r="J87" s="1595">
        <f>ЗвітІнд.Кошторис!I87</f>
        <v>0</v>
      </c>
      <c r="K87" s="1596" t="s">
        <v>34</v>
      </c>
      <c r="L87" s="1597" t="s">
        <v>34</v>
      </c>
      <c r="M87" s="1597" t="s">
        <v>34</v>
      </c>
      <c r="N87" s="1598" t="s">
        <v>34</v>
      </c>
    </row>
    <row r="88" spans="1:14" s="165" customFormat="1" ht="12" outlineLevel="1">
      <c r="A88" s="1213"/>
      <c r="B88" s="1664"/>
      <c r="C88" s="1665"/>
      <c r="D88" s="1618" t="s">
        <v>92</v>
      </c>
      <c r="E88" s="172" t="s">
        <v>86</v>
      </c>
      <c r="F88" s="1620" t="s">
        <v>62</v>
      </c>
      <c r="G88" s="1621" t="s">
        <v>755</v>
      </c>
      <c r="H88" s="1678">
        <f>ЗвітІнд.Кошторис!G88</f>
        <v>0</v>
      </c>
      <c r="I88" s="1679">
        <f>ЗвітІнд.Кошторис!H88</f>
        <v>0</v>
      </c>
      <c r="J88" s="1680">
        <f>ЗвітІнд.Кошторис!I88</f>
        <v>0</v>
      </c>
      <c r="K88" s="1596" t="s">
        <v>34</v>
      </c>
      <c r="L88" s="1597" t="s">
        <v>34</v>
      </c>
      <c r="M88" s="1597" t="s">
        <v>34</v>
      </c>
      <c r="N88" s="1598" t="s">
        <v>34</v>
      </c>
    </row>
    <row r="89" spans="1:14" s="147" customFormat="1" outlineLevel="1">
      <c r="A89" s="460"/>
      <c r="B89" s="1661" t="s">
        <v>103</v>
      </c>
      <c r="C89" s="1662">
        <v>2210</v>
      </c>
      <c r="D89" s="1663" t="s">
        <v>92</v>
      </c>
      <c r="E89" s="171" t="s">
        <v>96</v>
      </c>
      <c r="F89" s="1452" t="s">
        <v>43</v>
      </c>
      <c r="G89" s="1674" t="s">
        <v>755</v>
      </c>
      <c r="H89" s="650">
        <f>ЗвітІнд.Кошторис!G89</f>
        <v>0</v>
      </c>
      <c r="I89" s="855">
        <f>ЗвітІнд.Кошторис!H89</f>
        <v>0</v>
      </c>
      <c r="J89" s="856">
        <f>ЗвітІнд.Кошторис!I89</f>
        <v>0</v>
      </c>
      <c r="K89" s="1614" t="s">
        <v>34</v>
      </c>
      <c r="L89" s="1615" t="s">
        <v>34</v>
      </c>
      <c r="M89" s="1615" t="s">
        <v>34</v>
      </c>
      <c r="N89" s="1616" t="s">
        <v>34</v>
      </c>
    </row>
    <row r="90" spans="1:14" s="165" customFormat="1" ht="12" outlineLevel="1">
      <c r="A90" s="1213"/>
      <c r="B90" s="1664"/>
      <c r="C90" s="1665"/>
      <c r="D90" s="1618" t="s">
        <v>92</v>
      </c>
      <c r="E90" s="157" t="s">
        <v>85</v>
      </c>
      <c r="F90" s="1620" t="s">
        <v>35</v>
      </c>
      <c r="G90" s="1621" t="s">
        <v>755</v>
      </c>
      <c r="H90" s="838">
        <f>ЗвітІнд.Кошторис!G90</f>
        <v>0</v>
      </c>
      <c r="I90" s="1594">
        <f>ЗвітІнд.Кошторис!H90</f>
        <v>0</v>
      </c>
      <c r="J90" s="1595">
        <f>ЗвітІнд.Кошторис!I90</f>
        <v>0</v>
      </c>
      <c r="K90" s="1596" t="s">
        <v>34</v>
      </c>
      <c r="L90" s="1597" t="s">
        <v>34</v>
      </c>
      <c r="M90" s="1597" t="s">
        <v>34</v>
      </c>
      <c r="N90" s="1598" t="s">
        <v>34</v>
      </c>
    </row>
    <row r="91" spans="1:14" s="165" customFormat="1" ht="12" outlineLevel="1">
      <c r="A91" s="1213"/>
      <c r="B91" s="1664"/>
      <c r="C91" s="1665"/>
      <c r="D91" s="1618" t="s">
        <v>92</v>
      </c>
      <c r="E91" s="157" t="s">
        <v>86</v>
      </c>
      <c r="F91" s="1620" t="s">
        <v>62</v>
      </c>
      <c r="G91" s="1621" t="s">
        <v>755</v>
      </c>
      <c r="H91" s="1678">
        <f>ЗвітІнд.Кошторис!G91</f>
        <v>0</v>
      </c>
      <c r="I91" s="1679">
        <f>ЗвітІнд.Кошторис!H91</f>
        <v>0</v>
      </c>
      <c r="J91" s="1680">
        <f>ЗвітІнд.Кошторис!I91</f>
        <v>0</v>
      </c>
      <c r="K91" s="1596" t="s">
        <v>34</v>
      </c>
      <c r="L91" s="1597" t="s">
        <v>34</v>
      </c>
      <c r="M91" s="1597" t="s">
        <v>34</v>
      </c>
      <c r="N91" s="1598" t="s">
        <v>34</v>
      </c>
    </row>
    <row r="92" spans="1:14" s="147" customFormat="1" outlineLevel="1">
      <c r="A92" s="460"/>
      <c r="B92" s="1681" t="s">
        <v>498</v>
      </c>
      <c r="C92" s="1611">
        <v>2210</v>
      </c>
      <c r="D92" s="1612" t="s">
        <v>92</v>
      </c>
      <c r="E92" s="173" t="s">
        <v>499</v>
      </c>
      <c r="F92" s="1611" t="s">
        <v>43</v>
      </c>
      <c r="G92" s="1613" t="s">
        <v>755</v>
      </c>
      <c r="H92" s="653">
        <f>ЗвітІнд.Кошторис!G92</f>
        <v>275</v>
      </c>
      <c r="I92" s="836">
        <f>ЗвітІнд.Кошторис!H92</f>
        <v>0</v>
      </c>
      <c r="J92" s="837">
        <f>ЗвітІнд.Кошторис!I92</f>
        <v>275</v>
      </c>
      <c r="K92" s="1614" t="s">
        <v>34</v>
      </c>
      <c r="L92" s="1615" t="s">
        <v>34</v>
      </c>
      <c r="M92" s="1615" t="s">
        <v>34</v>
      </c>
      <c r="N92" s="1616" t="s">
        <v>34</v>
      </c>
    </row>
    <row r="93" spans="1:14" s="165" customFormat="1" ht="12" outlineLevel="1">
      <c r="A93" s="1213"/>
      <c r="B93" s="1682"/>
      <c r="C93" s="1665"/>
      <c r="D93" s="1618" t="s">
        <v>92</v>
      </c>
      <c r="E93" s="157" t="s">
        <v>85</v>
      </c>
      <c r="F93" s="1590" t="s">
        <v>35</v>
      </c>
      <c r="G93" s="1593" t="s">
        <v>755</v>
      </c>
      <c r="H93" s="838">
        <f>ЗвітІнд.Кошторис!G93</f>
        <v>360</v>
      </c>
      <c r="I93" s="1594">
        <f>ЗвітІнд.Кошторис!H93</f>
        <v>0</v>
      </c>
      <c r="J93" s="1595">
        <f>ЗвітІнд.Кошторис!I93</f>
        <v>360</v>
      </c>
      <c r="K93" s="1596" t="s">
        <v>34</v>
      </c>
      <c r="L93" s="1597" t="s">
        <v>34</v>
      </c>
      <c r="M93" s="1597" t="s">
        <v>34</v>
      </c>
      <c r="N93" s="1598" t="s">
        <v>34</v>
      </c>
    </row>
    <row r="94" spans="1:14" s="165" customFormat="1" ht="12.6" outlineLevel="1" thickBot="1">
      <c r="A94" s="1213"/>
      <c r="B94" s="1683"/>
      <c r="C94" s="1684"/>
      <c r="D94" s="1601" t="s">
        <v>92</v>
      </c>
      <c r="E94" s="158" t="s">
        <v>86</v>
      </c>
      <c r="F94" s="1600" t="s">
        <v>62</v>
      </c>
      <c r="G94" s="1603" t="s">
        <v>755</v>
      </c>
      <c r="H94" s="1604">
        <f>ЗвітІнд.Кошторис!G94</f>
        <v>763.88</v>
      </c>
      <c r="I94" s="1605">
        <f>ЗвітІнд.Кошторис!H94</f>
        <v>0</v>
      </c>
      <c r="J94" s="1606">
        <f>ЗвітІнд.Кошторис!I94</f>
        <v>763.88</v>
      </c>
      <c r="K94" s="1607" t="s">
        <v>34</v>
      </c>
      <c r="L94" s="1608" t="s">
        <v>34</v>
      </c>
      <c r="M94" s="1608" t="s">
        <v>34</v>
      </c>
      <c r="N94" s="1609" t="s">
        <v>34</v>
      </c>
    </row>
    <row r="95" spans="1:14" s="135" customFormat="1" ht="27.6" outlineLevel="1" thickTop="1" thickBot="1">
      <c r="A95" s="131"/>
      <c r="B95" s="1650" t="s">
        <v>106</v>
      </c>
      <c r="C95" s="1685">
        <v>2210</v>
      </c>
      <c r="D95" s="1686" t="s">
        <v>98</v>
      </c>
      <c r="E95" s="1651" t="s">
        <v>500</v>
      </c>
      <c r="F95" s="1631" t="s">
        <v>43</v>
      </c>
      <c r="G95" s="1652" t="s">
        <v>755</v>
      </c>
      <c r="H95" s="737">
        <f>ЗвітІнд.Кошторис!G95</f>
        <v>0</v>
      </c>
      <c r="I95" s="1011">
        <f>ЗвітІнд.Кошторис!H95</f>
        <v>0</v>
      </c>
      <c r="J95" s="1636">
        <f>ЗвітІнд.Кошторис!I95</f>
        <v>0</v>
      </c>
      <c r="K95" s="1658" t="s">
        <v>34</v>
      </c>
      <c r="L95" s="1659" t="s">
        <v>34</v>
      </c>
      <c r="M95" s="1659" t="s">
        <v>34</v>
      </c>
      <c r="N95" s="1660" t="s">
        <v>34</v>
      </c>
    </row>
    <row r="96" spans="1:14" s="147" customFormat="1" ht="14.4" outlineLevel="1" thickTop="1">
      <c r="A96" s="460"/>
      <c r="B96" s="1687" t="s">
        <v>108</v>
      </c>
      <c r="C96" s="1688">
        <v>2210</v>
      </c>
      <c r="D96" s="1689" t="s">
        <v>98</v>
      </c>
      <c r="E96" s="164" t="s">
        <v>100</v>
      </c>
      <c r="F96" s="1662" t="s">
        <v>43</v>
      </c>
      <c r="G96" s="1613" t="s">
        <v>755</v>
      </c>
      <c r="H96" s="653">
        <f>ЗвітІнд.Кошторис!G96</f>
        <v>0</v>
      </c>
      <c r="I96" s="836">
        <f>ЗвітІнд.Кошторис!H96</f>
        <v>0</v>
      </c>
      <c r="J96" s="837">
        <f>ЗвітІнд.Кошторис!I96</f>
        <v>0</v>
      </c>
      <c r="K96" s="1614" t="s">
        <v>34</v>
      </c>
      <c r="L96" s="1615" t="s">
        <v>34</v>
      </c>
      <c r="M96" s="1615" t="s">
        <v>34</v>
      </c>
      <c r="N96" s="1616" t="s">
        <v>34</v>
      </c>
    </row>
    <row r="97" spans="1:15" s="165" customFormat="1" ht="12" outlineLevel="1">
      <c r="A97" s="1213"/>
      <c r="B97" s="1682"/>
      <c r="C97" s="1690"/>
      <c r="D97" s="1643" t="s">
        <v>98</v>
      </c>
      <c r="E97" s="157" t="s">
        <v>85</v>
      </c>
      <c r="F97" s="1590" t="s">
        <v>35</v>
      </c>
      <c r="G97" s="1593" t="s">
        <v>755</v>
      </c>
      <c r="H97" s="838">
        <f>ЗвітІнд.Кошторис!G97</f>
        <v>0</v>
      </c>
      <c r="I97" s="1594">
        <f>ЗвітІнд.Кошторис!H97</f>
        <v>0</v>
      </c>
      <c r="J97" s="1595">
        <f>ЗвітІнд.Кошторис!I97</f>
        <v>0</v>
      </c>
      <c r="K97" s="1596" t="s">
        <v>34</v>
      </c>
      <c r="L97" s="1597" t="s">
        <v>34</v>
      </c>
      <c r="M97" s="1597" t="s">
        <v>34</v>
      </c>
      <c r="N97" s="1598" t="s">
        <v>34</v>
      </c>
    </row>
    <row r="98" spans="1:15" s="165" customFormat="1" ht="12" outlineLevel="1">
      <c r="A98" s="1213"/>
      <c r="B98" s="1682"/>
      <c r="C98" s="1690"/>
      <c r="D98" s="1643" t="s">
        <v>98</v>
      </c>
      <c r="E98" s="157" t="s">
        <v>86</v>
      </c>
      <c r="F98" s="1590" t="s">
        <v>62</v>
      </c>
      <c r="G98" s="1593" t="s">
        <v>755</v>
      </c>
      <c r="H98" s="1678">
        <f>ЗвітІнд.Кошторис!G98</f>
        <v>0</v>
      </c>
      <c r="I98" s="1679">
        <f>ЗвітІнд.Кошторис!H98</f>
        <v>0</v>
      </c>
      <c r="J98" s="1680">
        <f>ЗвітІнд.Кошторис!I98</f>
        <v>0</v>
      </c>
      <c r="K98" s="1671" t="s">
        <v>34</v>
      </c>
      <c r="L98" s="1672" t="s">
        <v>34</v>
      </c>
      <c r="M98" s="1672" t="s">
        <v>34</v>
      </c>
      <c r="N98" s="1673" t="s">
        <v>34</v>
      </c>
    </row>
    <row r="99" spans="1:15" s="147" customFormat="1" outlineLevel="1">
      <c r="A99" s="460"/>
      <c r="B99" s="1687" t="s">
        <v>110</v>
      </c>
      <c r="C99" s="1688">
        <v>2210</v>
      </c>
      <c r="D99" s="1689" t="s">
        <v>98</v>
      </c>
      <c r="E99" s="164" t="s">
        <v>102</v>
      </c>
      <c r="F99" s="1662" t="s">
        <v>43</v>
      </c>
      <c r="G99" s="1691" t="s">
        <v>755</v>
      </c>
      <c r="H99" s="650">
        <f>ЗвітІнд.Кошторис!G99</f>
        <v>0</v>
      </c>
      <c r="I99" s="855">
        <f>ЗвітІнд.Кошторис!H99</f>
        <v>0</v>
      </c>
      <c r="J99" s="856">
        <f>ЗвітІнд.Кошторис!I99</f>
        <v>0</v>
      </c>
      <c r="K99" s="1675" t="s">
        <v>34</v>
      </c>
      <c r="L99" s="1676" t="s">
        <v>34</v>
      </c>
      <c r="M99" s="1676" t="s">
        <v>34</v>
      </c>
      <c r="N99" s="1677" t="s">
        <v>34</v>
      </c>
    </row>
    <row r="100" spans="1:15" s="165" customFormat="1" ht="12" outlineLevel="1">
      <c r="A100" s="1213"/>
      <c r="B100" s="1682"/>
      <c r="C100" s="1690"/>
      <c r="D100" s="1643" t="s">
        <v>98</v>
      </c>
      <c r="E100" s="157" t="s">
        <v>85</v>
      </c>
      <c r="F100" s="1590" t="s">
        <v>35</v>
      </c>
      <c r="G100" s="1593" t="s">
        <v>755</v>
      </c>
      <c r="H100" s="838">
        <f>ЗвітІнд.Кошторис!G100</f>
        <v>0</v>
      </c>
      <c r="I100" s="1594">
        <f>ЗвітІнд.Кошторис!H100</f>
        <v>0</v>
      </c>
      <c r="J100" s="1595">
        <f>ЗвітІнд.Кошторис!I100</f>
        <v>0</v>
      </c>
      <c r="K100" s="1596" t="s">
        <v>34</v>
      </c>
      <c r="L100" s="1597" t="s">
        <v>34</v>
      </c>
      <c r="M100" s="1597" t="s">
        <v>34</v>
      </c>
      <c r="N100" s="1598" t="s">
        <v>34</v>
      </c>
    </row>
    <row r="101" spans="1:15" s="165" customFormat="1" ht="12" outlineLevel="1">
      <c r="A101" s="1213"/>
      <c r="B101" s="1682"/>
      <c r="C101" s="1690"/>
      <c r="D101" s="1643" t="s">
        <v>98</v>
      </c>
      <c r="E101" s="157" t="s">
        <v>86</v>
      </c>
      <c r="F101" s="1620" t="s">
        <v>62</v>
      </c>
      <c r="G101" s="1621" t="s">
        <v>755</v>
      </c>
      <c r="H101" s="1678">
        <f>ЗвітІнд.Кошторис!G101</f>
        <v>0</v>
      </c>
      <c r="I101" s="1679">
        <f>ЗвітІнд.Кошторис!H101</f>
        <v>0</v>
      </c>
      <c r="J101" s="1680">
        <f>ЗвітІнд.Кошторис!I101</f>
        <v>0</v>
      </c>
      <c r="K101" s="1596" t="s">
        <v>34</v>
      </c>
      <c r="L101" s="1597" t="s">
        <v>34</v>
      </c>
      <c r="M101" s="1597" t="s">
        <v>34</v>
      </c>
      <c r="N101" s="1598" t="s">
        <v>34</v>
      </c>
    </row>
    <row r="102" spans="1:15" s="147" customFormat="1" outlineLevel="1">
      <c r="A102" s="460"/>
      <c r="B102" s="1661" t="s">
        <v>112</v>
      </c>
      <c r="C102" s="1688">
        <v>2210</v>
      </c>
      <c r="D102" s="1689" t="s">
        <v>98</v>
      </c>
      <c r="E102" s="164" t="s">
        <v>104</v>
      </c>
      <c r="F102" s="1452" t="s">
        <v>43</v>
      </c>
      <c r="G102" s="1674" t="s">
        <v>755</v>
      </c>
      <c r="H102" s="650">
        <f>ЗвітІнд.Кошторис!G102</f>
        <v>0</v>
      </c>
      <c r="I102" s="855">
        <f>ЗвітІнд.Кошторис!H102</f>
        <v>0</v>
      </c>
      <c r="J102" s="856">
        <f>ЗвітІнд.Кошторис!I102</f>
        <v>0</v>
      </c>
      <c r="K102" s="1614" t="s">
        <v>34</v>
      </c>
      <c r="L102" s="1615" t="s">
        <v>34</v>
      </c>
      <c r="M102" s="1615" t="s">
        <v>34</v>
      </c>
      <c r="N102" s="1616" t="s">
        <v>34</v>
      </c>
    </row>
    <row r="103" spans="1:15" s="165" customFormat="1" ht="12" outlineLevel="1">
      <c r="A103" s="1213"/>
      <c r="B103" s="1664"/>
      <c r="C103" s="1690"/>
      <c r="D103" s="1643" t="s">
        <v>98</v>
      </c>
      <c r="E103" s="172" t="s">
        <v>85</v>
      </c>
      <c r="F103" s="1620" t="s">
        <v>35</v>
      </c>
      <c r="G103" s="1621" t="s">
        <v>755</v>
      </c>
      <c r="H103" s="838">
        <f>ЗвітІнд.Кошторис!G103</f>
        <v>0</v>
      </c>
      <c r="I103" s="1594">
        <f>ЗвітІнд.Кошторис!H103</f>
        <v>0</v>
      </c>
      <c r="J103" s="1595">
        <f>ЗвітІнд.Кошторис!I103</f>
        <v>0</v>
      </c>
      <c r="K103" s="1596" t="s">
        <v>34</v>
      </c>
      <c r="L103" s="1597" t="s">
        <v>34</v>
      </c>
      <c r="M103" s="1597" t="s">
        <v>34</v>
      </c>
      <c r="N103" s="1598" t="s">
        <v>34</v>
      </c>
    </row>
    <row r="104" spans="1:15" s="165" customFormat="1" ht="12" outlineLevel="1">
      <c r="A104" s="1213"/>
      <c r="B104" s="1664"/>
      <c r="C104" s="1690"/>
      <c r="D104" s="1643" t="s">
        <v>98</v>
      </c>
      <c r="E104" s="172" t="s">
        <v>86</v>
      </c>
      <c r="F104" s="1620" t="s">
        <v>62</v>
      </c>
      <c r="G104" s="1621" t="s">
        <v>755</v>
      </c>
      <c r="H104" s="1678">
        <f>ЗвітІнд.Кошторис!G104</f>
        <v>0</v>
      </c>
      <c r="I104" s="1679">
        <f>ЗвітІнд.Кошторис!H104</f>
        <v>0</v>
      </c>
      <c r="J104" s="1680">
        <f>ЗвітІнд.Кошторис!I104</f>
        <v>0</v>
      </c>
      <c r="K104" s="1671" t="s">
        <v>34</v>
      </c>
      <c r="L104" s="1672" t="s">
        <v>34</v>
      </c>
      <c r="M104" s="1672" t="s">
        <v>34</v>
      </c>
      <c r="N104" s="1673" t="s">
        <v>34</v>
      </c>
    </row>
    <row r="105" spans="1:15" s="147" customFormat="1" outlineLevel="1">
      <c r="A105" s="460"/>
      <c r="B105" s="1661" t="s">
        <v>114</v>
      </c>
      <c r="C105" s="1688">
        <v>2210</v>
      </c>
      <c r="D105" s="1689" t="s">
        <v>98</v>
      </c>
      <c r="E105" s="171" t="s">
        <v>105</v>
      </c>
      <c r="F105" s="1452" t="s">
        <v>43</v>
      </c>
      <c r="G105" s="1674" t="s">
        <v>755</v>
      </c>
      <c r="H105" s="650">
        <f>ЗвітІнд.Кошторис!G105</f>
        <v>0</v>
      </c>
      <c r="I105" s="855">
        <f>ЗвітІнд.Кошторис!H105</f>
        <v>0</v>
      </c>
      <c r="J105" s="856">
        <f>ЗвітІнд.Кошторис!I105</f>
        <v>0</v>
      </c>
      <c r="K105" s="1675" t="s">
        <v>34</v>
      </c>
      <c r="L105" s="1676" t="s">
        <v>34</v>
      </c>
      <c r="M105" s="1676" t="s">
        <v>34</v>
      </c>
      <c r="N105" s="1677" t="s">
        <v>34</v>
      </c>
    </row>
    <row r="106" spans="1:15" s="165" customFormat="1" ht="12" outlineLevel="1">
      <c r="A106" s="1213"/>
      <c r="B106" s="1664"/>
      <c r="C106" s="1690"/>
      <c r="D106" s="1643" t="s">
        <v>98</v>
      </c>
      <c r="E106" s="172" t="s">
        <v>85</v>
      </c>
      <c r="F106" s="1620" t="s">
        <v>35</v>
      </c>
      <c r="G106" s="1621" t="s">
        <v>755</v>
      </c>
      <c r="H106" s="838">
        <f>ЗвітІнд.Кошторис!G106</f>
        <v>0</v>
      </c>
      <c r="I106" s="1594">
        <f>ЗвітІнд.Кошторис!H106</f>
        <v>0</v>
      </c>
      <c r="J106" s="1595">
        <f>ЗвітІнд.Кошторис!I106</f>
        <v>0</v>
      </c>
      <c r="K106" s="1596" t="s">
        <v>34</v>
      </c>
      <c r="L106" s="1597" t="s">
        <v>34</v>
      </c>
      <c r="M106" s="1597" t="s">
        <v>34</v>
      </c>
      <c r="N106" s="1598" t="s">
        <v>34</v>
      </c>
    </row>
    <row r="107" spans="1:15" s="165" customFormat="1" ht="12" outlineLevel="1">
      <c r="A107" s="1213"/>
      <c r="B107" s="1682"/>
      <c r="C107" s="1690"/>
      <c r="D107" s="1643" t="s">
        <v>98</v>
      </c>
      <c r="E107" s="172" t="s">
        <v>86</v>
      </c>
      <c r="F107" s="1620" t="s">
        <v>62</v>
      </c>
      <c r="G107" s="1621" t="s">
        <v>755</v>
      </c>
      <c r="H107" s="1678">
        <f>ЗвітІнд.Кошторис!G107</f>
        <v>0</v>
      </c>
      <c r="I107" s="1679">
        <f>ЗвітІнд.Кошторис!H107</f>
        <v>0</v>
      </c>
      <c r="J107" s="1680">
        <f>ЗвітІнд.Кошторис!I107</f>
        <v>0</v>
      </c>
      <c r="K107" s="1596" t="s">
        <v>34</v>
      </c>
      <c r="L107" s="1597" t="s">
        <v>34</v>
      </c>
      <c r="M107" s="1597" t="s">
        <v>34</v>
      </c>
      <c r="N107" s="1598" t="s">
        <v>34</v>
      </c>
    </row>
    <row r="108" spans="1:15" s="147" customFormat="1" outlineLevel="1">
      <c r="A108" s="460"/>
      <c r="B108" s="1687" t="s">
        <v>116</v>
      </c>
      <c r="C108" s="1688">
        <v>2210</v>
      </c>
      <c r="D108" s="1689" t="s">
        <v>98</v>
      </c>
      <c r="E108" s="171" t="s">
        <v>501</v>
      </c>
      <c r="F108" s="1628" t="s">
        <v>43</v>
      </c>
      <c r="G108" s="1629" t="s">
        <v>755</v>
      </c>
      <c r="H108" s="653">
        <f>ЗвітІнд.Кошторис!G108</f>
        <v>0</v>
      </c>
      <c r="I108" s="836">
        <f>ЗвітІнд.Кошторис!H108</f>
        <v>0</v>
      </c>
      <c r="J108" s="837">
        <f>ЗвітІнд.Кошторис!I108</f>
        <v>0</v>
      </c>
      <c r="K108" s="1614" t="s">
        <v>34</v>
      </c>
      <c r="L108" s="1615" t="s">
        <v>34</v>
      </c>
      <c r="M108" s="1615" t="s">
        <v>34</v>
      </c>
      <c r="N108" s="1616" t="s">
        <v>34</v>
      </c>
    </row>
    <row r="109" spans="1:15" s="165" customFormat="1" ht="12" outlineLevel="1">
      <c r="A109" s="1213"/>
      <c r="B109" s="1682"/>
      <c r="C109" s="1690"/>
      <c r="D109" s="1643" t="s">
        <v>98</v>
      </c>
      <c r="E109" s="172" t="s">
        <v>85</v>
      </c>
      <c r="F109" s="1620" t="s">
        <v>35</v>
      </c>
      <c r="G109" s="1621" t="s">
        <v>755</v>
      </c>
      <c r="H109" s="838">
        <f>ЗвітІнд.Кошторис!G109</f>
        <v>0</v>
      </c>
      <c r="I109" s="1594">
        <f>ЗвітІнд.Кошторис!H109</f>
        <v>0</v>
      </c>
      <c r="J109" s="1595">
        <f>ЗвітІнд.Кошторис!I109</f>
        <v>0</v>
      </c>
      <c r="K109" s="1596" t="s">
        <v>34</v>
      </c>
      <c r="L109" s="1597" t="s">
        <v>34</v>
      </c>
      <c r="M109" s="1597" t="s">
        <v>34</v>
      </c>
      <c r="N109" s="1598" t="s">
        <v>34</v>
      </c>
    </row>
    <row r="110" spans="1:15" s="165" customFormat="1" ht="12" outlineLevel="1">
      <c r="A110" s="1213"/>
      <c r="B110" s="1682"/>
      <c r="C110" s="1690"/>
      <c r="D110" s="1643" t="s">
        <v>98</v>
      </c>
      <c r="E110" s="172" t="s">
        <v>86</v>
      </c>
      <c r="F110" s="1620" t="s">
        <v>62</v>
      </c>
      <c r="G110" s="1621" t="s">
        <v>755</v>
      </c>
      <c r="H110" s="1678">
        <f>ЗвітІнд.Кошторис!G110</f>
        <v>0</v>
      </c>
      <c r="I110" s="1679">
        <f>ЗвітІнд.Кошторис!H110</f>
        <v>0</v>
      </c>
      <c r="J110" s="1680">
        <f>ЗвітІнд.Кошторис!I110</f>
        <v>0</v>
      </c>
      <c r="K110" s="1596" t="s">
        <v>34</v>
      </c>
      <c r="L110" s="1597" t="s">
        <v>34</v>
      </c>
      <c r="M110" s="1597" t="s">
        <v>34</v>
      </c>
      <c r="N110" s="1598" t="s">
        <v>34</v>
      </c>
    </row>
    <row r="111" spans="1:15" s="165" customFormat="1" outlineLevel="1">
      <c r="A111" s="460"/>
      <c r="B111" s="1687" t="s">
        <v>118</v>
      </c>
      <c r="C111" s="1688">
        <v>2210</v>
      </c>
      <c r="D111" s="1689" t="s">
        <v>98</v>
      </c>
      <c r="E111" s="173" t="s">
        <v>502</v>
      </c>
      <c r="F111" s="1628" t="s">
        <v>43</v>
      </c>
      <c r="G111" s="1629" t="s">
        <v>755</v>
      </c>
      <c r="H111" s="653">
        <f>ЗвітІнд.Кошторис!G111</f>
        <v>0</v>
      </c>
      <c r="I111" s="836">
        <f>ЗвітІнд.Кошторис!H111</f>
        <v>0</v>
      </c>
      <c r="J111" s="837">
        <f>ЗвітІнд.Кошторис!I111</f>
        <v>0</v>
      </c>
      <c r="K111" s="1614" t="s">
        <v>34</v>
      </c>
      <c r="L111" s="1615" t="s">
        <v>34</v>
      </c>
      <c r="M111" s="1615" t="s">
        <v>34</v>
      </c>
      <c r="N111" s="1616" t="s">
        <v>34</v>
      </c>
      <c r="O111" s="147"/>
    </row>
    <row r="112" spans="1:15" s="165" customFormat="1" ht="12" outlineLevel="1">
      <c r="A112" s="1213"/>
      <c r="B112" s="1682"/>
      <c r="C112" s="1690"/>
      <c r="D112" s="1643" t="s">
        <v>98</v>
      </c>
      <c r="E112" s="172" t="s">
        <v>85</v>
      </c>
      <c r="F112" s="1620" t="s">
        <v>35</v>
      </c>
      <c r="G112" s="1621" t="s">
        <v>755</v>
      </c>
      <c r="H112" s="838">
        <f>ЗвітІнд.Кошторис!G112</f>
        <v>0</v>
      </c>
      <c r="I112" s="1594">
        <f>ЗвітІнд.Кошторис!H112</f>
        <v>0</v>
      </c>
      <c r="J112" s="1595">
        <f>ЗвітІнд.Кошторис!I112</f>
        <v>0</v>
      </c>
      <c r="K112" s="1596" t="s">
        <v>34</v>
      </c>
      <c r="L112" s="1597" t="s">
        <v>34</v>
      </c>
      <c r="M112" s="1597" t="s">
        <v>34</v>
      </c>
      <c r="N112" s="1598" t="s">
        <v>34</v>
      </c>
    </row>
    <row r="113" spans="1:15" s="165" customFormat="1" ht="12" outlineLevel="1">
      <c r="A113" s="1213"/>
      <c r="B113" s="1682"/>
      <c r="C113" s="1690"/>
      <c r="D113" s="1643" t="s">
        <v>98</v>
      </c>
      <c r="E113" s="172" t="s">
        <v>86</v>
      </c>
      <c r="F113" s="1620" t="s">
        <v>62</v>
      </c>
      <c r="G113" s="1621" t="s">
        <v>755</v>
      </c>
      <c r="H113" s="1678">
        <f>ЗвітІнд.Кошторис!G113</f>
        <v>0</v>
      </c>
      <c r="I113" s="1679">
        <f>ЗвітІнд.Кошторис!H113</f>
        <v>0</v>
      </c>
      <c r="J113" s="1680">
        <f>ЗвітІнд.Кошторис!I113</f>
        <v>0</v>
      </c>
      <c r="K113" s="1596" t="s">
        <v>34</v>
      </c>
      <c r="L113" s="1597" t="s">
        <v>34</v>
      </c>
      <c r="M113" s="1597" t="s">
        <v>34</v>
      </c>
      <c r="N113" s="1598" t="s">
        <v>34</v>
      </c>
    </row>
    <row r="114" spans="1:15" s="165" customFormat="1" outlineLevel="1">
      <c r="A114" s="460"/>
      <c r="B114" s="1687" t="s">
        <v>120</v>
      </c>
      <c r="C114" s="1688">
        <v>2210</v>
      </c>
      <c r="D114" s="1689" t="s">
        <v>98</v>
      </c>
      <c r="E114" s="173" t="s">
        <v>503</v>
      </c>
      <c r="F114" s="1628" t="s">
        <v>43</v>
      </c>
      <c r="G114" s="1629" t="s">
        <v>755</v>
      </c>
      <c r="H114" s="653">
        <f>ЗвітІнд.Кошторис!G114</f>
        <v>0</v>
      </c>
      <c r="I114" s="836">
        <f>ЗвітІнд.Кошторис!H114</f>
        <v>0</v>
      </c>
      <c r="J114" s="837">
        <f>ЗвітІнд.Кошторис!I114</f>
        <v>0</v>
      </c>
      <c r="K114" s="1614" t="s">
        <v>34</v>
      </c>
      <c r="L114" s="1615" t="s">
        <v>34</v>
      </c>
      <c r="M114" s="1615" t="s">
        <v>34</v>
      </c>
      <c r="N114" s="1616" t="s">
        <v>34</v>
      </c>
      <c r="O114" s="147"/>
    </row>
    <row r="115" spans="1:15" s="165" customFormat="1" ht="12" outlineLevel="1">
      <c r="A115" s="1213"/>
      <c r="B115" s="1682"/>
      <c r="C115" s="1690"/>
      <c r="D115" s="1643" t="s">
        <v>98</v>
      </c>
      <c r="E115" s="172" t="s">
        <v>85</v>
      </c>
      <c r="F115" s="1620" t="s">
        <v>35</v>
      </c>
      <c r="G115" s="1621" t="s">
        <v>755</v>
      </c>
      <c r="H115" s="838">
        <f>ЗвітІнд.Кошторис!G115</f>
        <v>0</v>
      </c>
      <c r="I115" s="1594">
        <f>ЗвітІнд.Кошторис!H115</f>
        <v>0</v>
      </c>
      <c r="J115" s="1595">
        <f>ЗвітІнд.Кошторис!I115</f>
        <v>0</v>
      </c>
      <c r="K115" s="1596" t="s">
        <v>34</v>
      </c>
      <c r="L115" s="1597" t="s">
        <v>34</v>
      </c>
      <c r="M115" s="1597" t="s">
        <v>34</v>
      </c>
      <c r="N115" s="1598" t="s">
        <v>34</v>
      </c>
    </row>
    <row r="116" spans="1:15" s="165" customFormat="1" ht="12" outlineLevel="1">
      <c r="A116" s="1213"/>
      <c r="B116" s="1682"/>
      <c r="C116" s="1690"/>
      <c r="D116" s="1643" t="s">
        <v>98</v>
      </c>
      <c r="E116" s="172" t="s">
        <v>86</v>
      </c>
      <c r="F116" s="1620" t="s">
        <v>62</v>
      </c>
      <c r="G116" s="1621" t="s">
        <v>755</v>
      </c>
      <c r="H116" s="1678">
        <f>ЗвітІнд.Кошторис!G116</f>
        <v>0</v>
      </c>
      <c r="I116" s="1679">
        <f>ЗвітІнд.Кошторис!H116</f>
        <v>0</v>
      </c>
      <c r="J116" s="1680">
        <f>ЗвітІнд.Кошторис!I116</f>
        <v>0</v>
      </c>
      <c r="K116" s="1596" t="s">
        <v>34</v>
      </c>
      <c r="L116" s="1597" t="s">
        <v>34</v>
      </c>
      <c r="M116" s="1597" t="s">
        <v>34</v>
      </c>
      <c r="N116" s="1598" t="s">
        <v>34</v>
      </c>
    </row>
    <row r="117" spans="1:15" s="165" customFormat="1" outlineLevel="1">
      <c r="A117" s="460"/>
      <c r="B117" s="1687" t="s">
        <v>122</v>
      </c>
      <c r="C117" s="1688">
        <v>2210</v>
      </c>
      <c r="D117" s="1689" t="s">
        <v>98</v>
      </c>
      <c r="E117" s="187" t="s">
        <v>504</v>
      </c>
      <c r="F117" s="1628" t="s">
        <v>43</v>
      </c>
      <c r="G117" s="1629" t="s">
        <v>755</v>
      </c>
      <c r="H117" s="653">
        <f>ЗвітІнд.Кошторис!G117</f>
        <v>0</v>
      </c>
      <c r="I117" s="836">
        <f>ЗвітІнд.Кошторис!H117</f>
        <v>0</v>
      </c>
      <c r="J117" s="837">
        <f>ЗвітІнд.Кошторис!I117</f>
        <v>0</v>
      </c>
      <c r="K117" s="1614" t="s">
        <v>34</v>
      </c>
      <c r="L117" s="1615" t="s">
        <v>34</v>
      </c>
      <c r="M117" s="1615" t="s">
        <v>34</v>
      </c>
      <c r="N117" s="1616" t="s">
        <v>34</v>
      </c>
      <c r="O117" s="147"/>
    </row>
    <row r="118" spans="1:15" s="165" customFormat="1" ht="12" outlineLevel="1">
      <c r="A118" s="1213"/>
      <c r="B118" s="1682"/>
      <c r="C118" s="1690"/>
      <c r="D118" s="1643" t="s">
        <v>98</v>
      </c>
      <c r="E118" s="157" t="s">
        <v>85</v>
      </c>
      <c r="F118" s="1620" t="s">
        <v>35</v>
      </c>
      <c r="G118" s="1621" t="s">
        <v>755</v>
      </c>
      <c r="H118" s="838">
        <f>ЗвітІнд.Кошторис!G118</f>
        <v>0</v>
      </c>
      <c r="I118" s="1594">
        <f>ЗвітІнд.Кошторис!H118</f>
        <v>0</v>
      </c>
      <c r="J118" s="1595">
        <f>ЗвітІнд.Кошторис!I118</f>
        <v>0</v>
      </c>
      <c r="K118" s="1596" t="s">
        <v>34</v>
      </c>
      <c r="L118" s="1597" t="s">
        <v>34</v>
      </c>
      <c r="M118" s="1597" t="s">
        <v>34</v>
      </c>
      <c r="N118" s="1598" t="s">
        <v>34</v>
      </c>
    </row>
    <row r="119" spans="1:15" s="165" customFormat="1" ht="12.6" outlineLevel="1" thickBot="1">
      <c r="A119" s="1213"/>
      <c r="B119" s="1683"/>
      <c r="C119" s="1692"/>
      <c r="D119" s="1645" t="s">
        <v>98</v>
      </c>
      <c r="E119" s="158" t="s">
        <v>86</v>
      </c>
      <c r="F119" s="1624" t="s">
        <v>62</v>
      </c>
      <c r="G119" s="1625" t="s">
        <v>755</v>
      </c>
      <c r="H119" s="1604">
        <f>ЗвітІнд.Кошторис!G119</f>
        <v>0</v>
      </c>
      <c r="I119" s="1605">
        <f>ЗвітІнд.Кошторис!H119</f>
        <v>0</v>
      </c>
      <c r="J119" s="1606">
        <f>ЗвітІнд.Кошторис!I119</f>
        <v>0</v>
      </c>
      <c r="K119" s="1607" t="s">
        <v>34</v>
      </c>
      <c r="L119" s="1608" t="s">
        <v>34</v>
      </c>
      <c r="M119" s="1608" t="s">
        <v>34</v>
      </c>
      <c r="N119" s="1609" t="s">
        <v>34</v>
      </c>
    </row>
    <row r="120" spans="1:15" s="135" customFormat="1" ht="27.6" outlineLevel="1" thickTop="1" thickBot="1">
      <c r="A120" s="131"/>
      <c r="B120" s="1650" t="s">
        <v>125</v>
      </c>
      <c r="C120" s="1631">
        <v>2210</v>
      </c>
      <c r="D120" s="1632" t="s">
        <v>98</v>
      </c>
      <c r="E120" s="1651" t="s">
        <v>107</v>
      </c>
      <c r="F120" s="1631" t="s">
        <v>43</v>
      </c>
      <c r="G120" s="1652" t="s">
        <v>755</v>
      </c>
      <c r="H120" s="737">
        <f>ЗвітІнд.Кошторис!G120</f>
        <v>2.2999999999999998</v>
      </c>
      <c r="I120" s="1011">
        <f>ЗвітІнд.Кошторис!H120</f>
        <v>0</v>
      </c>
      <c r="J120" s="1636">
        <f>ЗвітІнд.Кошторис!I120</f>
        <v>2.2999999999999998</v>
      </c>
      <c r="K120" s="1658" t="s">
        <v>34</v>
      </c>
      <c r="L120" s="1659" t="s">
        <v>34</v>
      </c>
      <c r="M120" s="1659" t="s">
        <v>34</v>
      </c>
      <c r="N120" s="1660" t="s">
        <v>34</v>
      </c>
    </row>
    <row r="121" spans="1:15" s="147" customFormat="1" ht="27" outlineLevel="1" thickTop="1">
      <c r="A121" s="460"/>
      <c r="B121" s="1687" t="s">
        <v>505</v>
      </c>
      <c r="C121" s="1662">
        <v>2210</v>
      </c>
      <c r="D121" s="1663" t="s">
        <v>98</v>
      </c>
      <c r="E121" s="164" t="s">
        <v>109</v>
      </c>
      <c r="F121" s="1662" t="s">
        <v>43</v>
      </c>
      <c r="G121" s="1613" t="s">
        <v>755</v>
      </c>
      <c r="H121" s="653">
        <f>ЗвітІнд.Кошторис!G121</f>
        <v>0</v>
      </c>
      <c r="I121" s="836">
        <f>ЗвітІнд.Кошторис!H121</f>
        <v>0</v>
      </c>
      <c r="J121" s="837">
        <f>ЗвітІнд.Кошторис!I121</f>
        <v>0</v>
      </c>
      <c r="K121" s="1614" t="s">
        <v>34</v>
      </c>
      <c r="L121" s="1615" t="s">
        <v>34</v>
      </c>
      <c r="M121" s="1615" t="s">
        <v>34</v>
      </c>
      <c r="N121" s="1616" t="s">
        <v>34</v>
      </c>
    </row>
    <row r="122" spans="1:15" s="165" customFormat="1" ht="12" outlineLevel="1">
      <c r="A122" s="1213"/>
      <c r="B122" s="1682"/>
      <c r="C122" s="1665"/>
      <c r="D122" s="1618" t="s">
        <v>98</v>
      </c>
      <c r="E122" s="157" t="s">
        <v>85</v>
      </c>
      <c r="F122" s="1590" t="s">
        <v>35</v>
      </c>
      <c r="G122" s="1593" t="s">
        <v>755</v>
      </c>
      <c r="H122" s="838">
        <f>ЗвітІнд.Кошторис!G122</f>
        <v>0</v>
      </c>
      <c r="I122" s="1594">
        <f>ЗвітІнд.Кошторис!H122</f>
        <v>0</v>
      </c>
      <c r="J122" s="1595">
        <f>ЗвітІнд.Кошторис!I122</f>
        <v>0</v>
      </c>
      <c r="K122" s="1596" t="s">
        <v>34</v>
      </c>
      <c r="L122" s="1597" t="s">
        <v>34</v>
      </c>
      <c r="M122" s="1597" t="s">
        <v>34</v>
      </c>
      <c r="N122" s="1598" t="s">
        <v>34</v>
      </c>
    </row>
    <row r="123" spans="1:15" s="165" customFormat="1" ht="12" outlineLevel="1">
      <c r="A123" s="1213"/>
      <c r="B123" s="1682"/>
      <c r="C123" s="1665"/>
      <c r="D123" s="1618" t="s">
        <v>98</v>
      </c>
      <c r="E123" s="157" t="s">
        <v>86</v>
      </c>
      <c r="F123" s="1590" t="s">
        <v>62</v>
      </c>
      <c r="G123" s="1593" t="s">
        <v>755</v>
      </c>
      <c r="H123" s="1678">
        <f>ЗвітІнд.Кошторис!G123</f>
        <v>0</v>
      </c>
      <c r="I123" s="1679">
        <f>ЗвітІнд.Кошторис!H123</f>
        <v>0</v>
      </c>
      <c r="J123" s="1680">
        <f>ЗвітІнд.Кошторис!I123</f>
        <v>0</v>
      </c>
      <c r="K123" s="1671" t="s">
        <v>34</v>
      </c>
      <c r="L123" s="1672" t="s">
        <v>34</v>
      </c>
      <c r="M123" s="1672" t="s">
        <v>34</v>
      </c>
      <c r="N123" s="1673" t="s">
        <v>34</v>
      </c>
    </row>
    <row r="124" spans="1:15" s="147" customFormat="1" ht="26.4" outlineLevel="1">
      <c r="A124" s="460"/>
      <c r="B124" s="1687" t="s">
        <v>506</v>
      </c>
      <c r="C124" s="1662">
        <v>2210</v>
      </c>
      <c r="D124" s="1663" t="s">
        <v>98</v>
      </c>
      <c r="E124" s="164" t="s">
        <v>111</v>
      </c>
      <c r="F124" s="1662" t="s">
        <v>43</v>
      </c>
      <c r="G124" s="1613" t="s">
        <v>755</v>
      </c>
      <c r="H124" s="653">
        <f>ЗвітІнд.Кошторис!G124</f>
        <v>0</v>
      </c>
      <c r="I124" s="836">
        <f>ЗвітІнд.Кошторис!H124</f>
        <v>0</v>
      </c>
      <c r="J124" s="837">
        <f>ЗвітІнд.Кошторис!I124</f>
        <v>0</v>
      </c>
      <c r="K124" s="1675" t="s">
        <v>34</v>
      </c>
      <c r="L124" s="1676" t="s">
        <v>34</v>
      </c>
      <c r="M124" s="1676" t="s">
        <v>34</v>
      </c>
      <c r="N124" s="1677" t="s">
        <v>34</v>
      </c>
    </row>
    <row r="125" spans="1:15" s="165" customFormat="1" ht="12" outlineLevel="1">
      <c r="A125" s="1213"/>
      <c r="B125" s="1682"/>
      <c r="C125" s="1665"/>
      <c r="D125" s="1618" t="s">
        <v>98</v>
      </c>
      <c r="E125" s="157" t="s">
        <v>85</v>
      </c>
      <c r="F125" s="1590" t="s">
        <v>35</v>
      </c>
      <c r="G125" s="1593" t="s">
        <v>755</v>
      </c>
      <c r="H125" s="838">
        <f>ЗвітІнд.Кошторис!G125</f>
        <v>0</v>
      </c>
      <c r="I125" s="1594">
        <f>ЗвітІнд.Кошторис!H125</f>
        <v>0</v>
      </c>
      <c r="J125" s="1595">
        <f>ЗвітІнд.Кошторис!I125</f>
        <v>0</v>
      </c>
      <c r="K125" s="1596" t="s">
        <v>34</v>
      </c>
      <c r="L125" s="1597" t="s">
        <v>34</v>
      </c>
      <c r="M125" s="1597" t="s">
        <v>34</v>
      </c>
      <c r="N125" s="1598" t="s">
        <v>34</v>
      </c>
    </row>
    <row r="126" spans="1:15" s="165" customFormat="1" ht="12" outlineLevel="1">
      <c r="A126" s="1213"/>
      <c r="B126" s="1682"/>
      <c r="C126" s="1665"/>
      <c r="D126" s="1618" t="s">
        <v>98</v>
      </c>
      <c r="E126" s="157" t="s">
        <v>86</v>
      </c>
      <c r="F126" s="1590" t="s">
        <v>62</v>
      </c>
      <c r="G126" s="1593" t="s">
        <v>755</v>
      </c>
      <c r="H126" s="1678">
        <f>ЗвітІнд.Кошторис!G126</f>
        <v>0</v>
      </c>
      <c r="I126" s="1679">
        <f>ЗвітІнд.Кошторис!H126</f>
        <v>0</v>
      </c>
      <c r="J126" s="1680">
        <f>ЗвітІнд.Кошторис!I126</f>
        <v>0</v>
      </c>
      <c r="K126" s="1596" t="s">
        <v>34</v>
      </c>
      <c r="L126" s="1597" t="s">
        <v>34</v>
      </c>
      <c r="M126" s="1597" t="s">
        <v>34</v>
      </c>
      <c r="N126" s="1598" t="s">
        <v>34</v>
      </c>
    </row>
    <row r="127" spans="1:15" s="147" customFormat="1" outlineLevel="1">
      <c r="A127" s="460"/>
      <c r="B127" s="1687" t="s">
        <v>507</v>
      </c>
      <c r="C127" s="1662">
        <v>2210</v>
      </c>
      <c r="D127" s="1663" t="s">
        <v>98</v>
      </c>
      <c r="E127" s="164" t="s">
        <v>113</v>
      </c>
      <c r="F127" s="1662" t="s">
        <v>43</v>
      </c>
      <c r="G127" s="1613" t="s">
        <v>755</v>
      </c>
      <c r="H127" s="653">
        <f>ЗвітІнд.Кошторис!G127</f>
        <v>0</v>
      </c>
      <c r="I127" s="836">
        <f>ЗвітІнд.Кошторис!H127</f>
        <v>0</v>
      </c>
      <c r="J127" s="837">
        <f>ЗвітІнд.Кошторис!I127</f>
        <v>0</v>
      </c>
      <c r="K127" s="1614" t="s">
        <v>34</v>
      </c>
      <c r="L127" s="1615" t="s">
        <v>34</v>
      </c>
      <c r="M127" s="1615" t="s">
        <v>34</v>
      </c>
      <c r="N127" s="1616" t="s">
        <v>34</v>
      </c>
    </row>
    <row r="128" spans="1:15" s="165" customFormat="1" ht="12" outlineLevel="1">
      <c r="A128" s="1213"/>
      <c r="B128" s="1682"/>
      <c r="C128" s="1665"/>
      <c r="D128" s="1618" t="s">
        <v>98</v>
      </c>
      <c r="E128" s="157" t="s">
        <v>85</v>
      </c>
      <c r="F128" s="1590" t="s">
        <v>35</v>
      </c>
      <c r="G128" s="1593" t="s">
        <v>755</v>
      </c>
      <c r="H128" s="838">
        <f>ЗвітІнд.Кошторис!G128</f>
        <v>0</v>
      </c>
      <c r="I128" s="1594">
        <f>ЗвітІнд.Кошторис!H128</f>
        <v>0</v>
      </c>
      <c r="J128" s="1595">
        <f>ЗвітІнд.Кошторис!I128</f>
        <v>0</v>
      </c>
      <c r="K128" s="1596" t="s">
        <v>34</v>
      </c>
      <c r="L128" s="1597" t="s">
        <v>34</v>
      </c>
      <c r="M128" s="1597" t="s">
        <v>34</v>
      </c>
      <c r="N128" s="1598" t="s">
        <v>34</v>
      </c>
    </row>
    <row r="129" spans="1:14" s="165" customFormat="1" ht="12" outlineLevel="1">
      <c r="A129" s="1213"/>
      <c r="B129" s="1682"/>
      <c r="C129" s="1665"/>
      <c r="D129" s="1618" t="s">
        <v>98</v>
      </c>
      <c r="E129" s="157" t="s">
        <v>86</v>
      </c>
      <c r="F129" s="1590" t="s">
        <v>62</v>
      </c>
      <c r="G129" s="1593" t="s">
        <v>755</v>
      </c>
      <c r="H129" s="1678">
        <f>ЗвітІнд.Кошторис!G129</f>
        <v>0</v>
      </c>
      <c r="I129" s="1679">
        <f>ЗвітІнд.Кошторис!H129</f>
        <v>0</v>
      </c>
      <c r="J129" s="1680">
        <f>ЗвітІнд.Кошторис!I129</f>
        <v>0</v>
      </c>
      <c r="K129" s="1671" t="s">
        <v>34</v>
      </c>
      <c r="L129" s="1672" t="s">
        <v>34</v>
      </c>
      <c r="M129" s="1672" t="s">
        <v>34</v>
      </c>
      <c r="N129" s="1673" t="s">
        <v>34</v>
      </c>
    </row>
    <row r="130" spans="1:14" s="147" customFormat="1" outlineLevel="1">
      <c r="A130" s="460"/>
      <c r="B130" s="1687" t="s">
        <v>508</v>
      </c>
      <c r="C130" s="1662">
        <v>2210</v>
      </c>
      <c r="D130" s="1663" t="s">
        <v>98</v>
      </c>
      <c r="E130" s="164" t="s">
        <v>115</v>
      </c>
      <c r="F130" s="1662" t="s">
        <v>43</v>
      </c>
      <c r="G130" s="1613" t="s">
        <v>755</v>
      </c>
      <c r="H130" s="653">
        <f>ЗвітІнд.Кошторис!G130</f>
        <v>0</v>
      </c>
      <c r="I130" s="836">
        <f>ЗвітІнд.Кошторис!H130</f>
        <v>0</v>
      </c>
      <c r="J130" s="837">
        <f>ЗвітІнд.Кошторис!I130</f>
        <v>0</v>
      </c>
      <c r="K130" s="1675" t="s">
        <v>34</v>
      </c>
      <c r="L130" s="1676" t="s">
        <v>34</v>
      </c>
      <c r="M130" s="1676" t="s">
        <v>34</v>
      </c>
      <c r="N130" s="1677" t="s">
        <v>34</v>
      </c>
    </row>
    <row r="131" spans="1:14" s="165" customFormat="1" ht="12" outlineLevel="1">
      <c r="A131" s="1213"/>
      <c r="B131" s="1682"/>
      <c r="C131" s="1665"/>
      <c r="D131" s="1618" t="s">
        <v>98</v>
      </c>
      <c r="E131" s="157" t="s">
        <v>85</v>
      </c>
      <c r="F131" s="1590" t="s">
        <v>35</v>
      </c>
      <c r="G131" s="1593" t="s">
        <v>755</v>
      </c>
      <c r="H131" s="838">
        <f>ЗвітІнд.Кошторис!G131</f>
        <v>0</v>
      </c>
      <c r="I131" s="1594">
        <f>ЗвітІнд.Кошторис!H131</f>
        <v>0</v>
      </c>
      <c r="J131" s="1595">
        <f>ЗвітІнд.Кошторис!I131</f>
        <v>0</v>
      </c>
      <c r="K131" s="1596" t="s">
        <v>34</v>
      </c>
      <c r="L131" s="1597" t="s">
        <v>34</v>
      </c>
      <c r="M131" s="1597" t="s">
        <v>34</v>
      </c>
      <c r="N131" s="1598" t="s">
        <v>34</v>
      </c>
    </row>
    <row r="132" spans="1:14" s="165" customFormat="1" ht="12" outlineLevel="1">
      <c r="A132" s="1213"/>
      <c r="B132" s="1682"/>
      <c r="C132" s="1665"/>
      <c r="D132" s="1618" t="s">
        <v>98</v>
      </c>
      <c r="E132" s="157" t="s">
        <v>86</v>
      </c>
      <c r="F132" s="1590" t="s">
        <v>62</v>
      </c>
      <c r="G132" s="1593" t="s">
        <v>755</v>
      </c>
      <c r="H132" s="1678">
        <f>ЗвітІнд.Кошторис!G132</f>
        <v>0</v>
      </c>
      <c r="I132" s="1679">
        <f>ЗвітІнд.Кошторис!H132</f>
        <v>0</v>
      </c>
      <c r="J132" s="1680">
        <f>ЗвітІнд.Кошторис!I132</f>
        <v>0</v>
      </c>
      <c r="K132" s="1596" t="s">
        <v>34</v>
      </c>
      <c r="L132" s="1597" t="s">
        <v>34</v>
      </c>
      <c r="M132" s="1597" t="s">
        <v>34</v>
      </c>
      <c r="N132" s="1598" t="s">
        <v>34</v>
      </c>
    </row>
    <row r="133" spans="1:14" s="147" customFormat="1" outlineLevel="1">
      <c r="A133" s="460"/>
      <c r="B133" s="1687" t="s">
        <v>509</v>
      </c>
      <c r="C133" s="1662">
        <v>2210</v>
      </c>
      <c r="D133" s="1663" t="s">
        <v>98</v>
      </c>
      <c r="E133" s="164" t="s">
        <v>117</v>
      </c>
      <c r="F133" s="1662" t="s">
        <v>43</v>
      </c>
      <c r="G133" s="1691" t="s">
        <v>755</v>
      </c>
      <c r="H133" s="650">
        <f>ЗвітІнд.Кошторис!G133</f>
        <v>0</v>
      </c>
      <c r="I133" s="855">
        <f>ЗвітІнд.Кошторис!H133</f>
        <v>0</v>
      </c>
      <c r="J133" s="856">
        <f>ЗвітІнд.Кошторис!I133</f>
        <v>0</v>
      </c>
      <c r="K133" s="1614" t="s">
        <v>34</v>
      </c>
      <c r="L133" s="1615" t="s">
        <v>34</v>
      </c>
      <c r="M133" s="1615" t="s">
        <v>34</v>
      </c>
      <c r="N133" s="1616" t="s">
        <v>34</v>
      </c>
    </row>
    <row r="134" spans="1:14" s="165" customFormat="1" ht="12" outlineLevel="1">
      <c r="A134" s="1213"/>
      <c r="B134" s="1682"/>
      <c r="C134" s="1665"/>
      <c r="D134" s="1618" t="s">
        <v>98</v>
      </c>
      <c r="E134" s="157" t="s">
        <v>85</v>
      </c>
      <c r="F134" s="1590" t="s">
        <v>35</v>
      </c>
      <c r="G134" s="1593" t="s">
        <v>755</v>
      </c>
      <c r="H134" s="838">
        <f>ЗвітІнд.Кошторис!G134</f>
        <v>0</v>
      </c>
      <c r="I134" s="1594">
        <f>ЗвітІнд.Кошторис!H134</f>
        <v>0</v>
      </c>
      <c r="J134" s="1595">
        <f>ЗвітІнд.Кошторис!I134</f>
        <v>0</v>
      </c>
      <c r="K134" s="1596" t="s">
        <v>34</v>
      </c>
      <c r="L134" s="1597" t="s">
        <v>34</v>
      </c>
      <c r="M134" s="1597" t="s">
        <v>34</v>
      </c>
      <c r="N134" s="1598" t="s">
        <v>34</v>
      </c>
    </row>
    <row r="135" spans="1:14" s="165" customFormat="1" ht="12" outlineLevel="1">
      <c r="A135" s="1213"/>
      <c r="B135" s="1682"/>
      <c r="C135" s="1665"/>
      <c r="D135" s="1618" t="s">
        <v>98</v>
      </c>
      <c r="E135" s="157" t="s">
        <v>86</v>
      </c>
      <c r="F135" s="1590" t="s">
        <v>62</v>
      </c>
      <c r="G135" s="1593" t="s">
        <v>755</v>
      </c>
      <c r="H135" s="1678">
        <f>ЗвітІнд.Кошторис!G135</f>
        <v>0</v>
      </c>
      <c r="I135" s="1679">
        <f>ЗвітІнд.Кошторис!H135</f>
        <v>0</v>
      </c>
      <c r="J135" s="1680">
        <f>ЗвітІнд.Кошторис!I135</f>
        <v>0</v>
      </c>
      <c r="K135" s="1671" t="s">
        <v>34</v>
      </c>
      <c r="L135" s="1672" t="s">
        <v>34</v>
      </c>
      <c r="M135" s="1672" t="s">
        <v>34</v>
      </c>
      <c r="N135" s="1673" t="s">
        <v>34</v>
      </c>
    </row>
    <row r="136" spans="1:14" s="147" customFormat="1" outlineLevel="1">
      <c r="A136" s="460"/>
      <c r="B136" s="1687" t="s">
        <v>510</v>
      </c>
      <c r="C136" s="1662">
        <v>2210</v>
      </c>
      <c r="D136" s="1663" t="s">
        <v>98</v>
      </c>
      <c r="E136" s="164" t="s">
        <v>119</v>
      </c>
      <c r="F136" s="1662" t="s">
        <v>43</v>
      </c>
      <c r="G136" s="1691" t="s">
        <v>755</v>
      </c>
      <c r="H136" s="650">
        <f>ЗвітІнд.Кошторис!G136</f>
        <v>0</v>
      </c>
      <c r="I136" s="855">
        <f>ЗвітІнд.Кошторис!H136</f>
        <v>0</v>
      </c>
      <c r="J136" s="856">
        <f>ЗвітІнд.Кошторис!I136</f>
        <v>0</v>
      </c>
      <c r="K136" s="1675" t="s">
        <v>34</v>
      </c>
      <c r="L136" s="1676" t="s">
        <v>34</v>
      </c>
      <c r="M136" s="1676" t="s">
        <v>34</v>
      </c>
      <c r="N136" s="1677" t="s">
        <v>34</v>
      </c>
    </row>
    <row r="137" spans="1:14" s="165" customFormat="1" ht="12" outlineLevel="1">
      <c r="A137" s="1213"/>
      <c r="B137" s="1682"/>
      <c r="C137" s="1665"/>
      <c r="D137" s="1618" t="s">
        <v>98</v>
      </c>
      <c r="E137" s="157" t="s">
        <v>85</v>
      </c>
      <c r="F137" s="1590" t="s">
        <v>35</v>
      </c>
      <c r="G137" s="1593" t="s">
        <v>755</v>
      </c>
      <c r="H137" s="838">
        <f>ЗвітІнд.Кошторис!G137</f>
        <v>0</v>
      </c>
      <c r="I137" s="1594">
        <f>ЗвітІнд.Кошторис!H137</f>
        <v>0</v>
      </c>
      <c r="J137" s="1595">
        <f>ЗвітІнд.Кошторис!I137</f>
        <v>0</v>
      </c>
      <c r="K137" s="1596" t="s">
        <v>34</v>
      </c>
      <c r="L137" s="1597" t="s">
        <v>34</v>
      </c>
      <c r="M137" s="1597" t="s">
        <v>34</v>
      </c>
      <c r="N137" s="1598" t="s">
        <v>34</v>
      </c>
    </row>
    <row r="138" spans="1:14" s="165" customFormat="1" ht="12" outlineLevel="1">
      <c r="A138" s="1213"/>
      <c r="B138" s="1682"/>
      <c r="C138" s="1665"/>
      <c r="D138" s="1618" t="s">
        <v>98</v>
      </c>
      <c r="E138" s="157" t="s">
        <v>86</v>
      </c>
      <c r="F138" s="1590" t="s">
        <v>62</v>
      </c>
      <c r="G138" s="1593" t="s">
        <v>755</v>
      </c>
      <c r="H138" s="1678">
        <f>ЗвітІнд.Кошторис!G138</f>
        <v>0</v>
      </c>
      <c r="I138" s="1679">
        <f>ЗвітІнд.Кошторис!H138</f>
        <v>0</v>
      </c>
      <c r="J138" s="1680">
        <f>ЗвітІнд.Кошторис!I138</f>
        <v>0</v>
      </c>
      <c r="K138" s="1596" t="s">
        <v>34</v>
      </c>
      <c r="L138" s="1597" t="s">
        <v>34</v>
      </c>
      <c r="M138" s="1597" t="s">
        <v>34</v>
      </c>
      <c r="N138" s="1598" t="s">
        <v>34</v>
      </c>
    </row>
    <row r="139" spans="1:14" s="147" customFormat="1" outlineLevel="1">
      <c r="A139" s="460"/>
      <c r="B139" s="1687" t="s">
        <v>511</v>
      </c>
      <c r="C139" s="1662">
        <v>2210</v>
      </c>
      <c r="D139" s="1663" t="s">
        <v>98</v>
      </c>
      <c r="E139" s="164" t="s">
        <v>121</v>
      </c>
      <c r="F139" s="1662" t="s">
        <v>43</v>
      </c>
      <c r="G139" s="1691" t="s">
        <v>755</v>
      </c>
      <c r="H139" s="650">
        <f>ЗвітІнд.Кошторис!G139</f>
        <v>2</v>
      </c>
      <c r="I139" s="855">
        <f>ЗвітІнд.Кошторис!H139</f>
        <v>0</v>
      </c>
      <c r="J139" s="856">
        <f>ЗвітІнд.Кошторис!I139</f>
        <v>2</v>
      </c>
      <c r="K139" s="1614" t="s">
        <v>34</v>
      </c>
      <c r="L139" s="1615" t="s">
        <v>34</v>
      </c>
      <c r="M139" s="1615" t="s">
        <v>34</v>
      </c>
      <c r="N139" s="1616" t="s">
        <v>34</v>
      </c>
    </row>
    <row r="140" spans="1:14" s="165" customFormat="1" ht="12" outlineLevel="1">
      <c r="A140" s="1213"/>
      <c r="B140" s="1682"/>
      <c r="C140" s="1665"/>
      <c r="D140" s="1618" t="s">
        <v>98</v>
      </c>
      <c r="E140" s="157" t="s">
        <v>85</v>
      </c>
      <c r="F140" s="1590" t="s">
        <v>35</v>
      </c>
      <c r="G140" s="1593" t="s">
        <v>755</v>
      </c>
      <c r="H140" s="838">
        <f>ЗвітІнд.Кошторис!G140</f>
        <v>1</v>
      </c>
      <c r="I140" s="1594">
        <f>ЗвітІнд.Кошторис!H140</f>
        <v>0</v>
      </c>
      <c r="J140" s="1595">
        <f>ЗвітІнд.Кошторис!I140</f>
        <v>1</v>
      </c>
      <c r="K140" s="1596" t="s">
        <v>34</v>
      </c>
      <c r="L140" s="1597" t="s">
        <v>34</v>
      </c>
      <c r="M140" s="1597" t="s">
        <v>34</v>
      </c>
      <c r="N140" s="1598" t="s">
        <v>34</v>
      </c>
    </row>
    <row r="141" spans="1:14" s="165" customFormat="1" ht="12" outlineLevel="1">
      <c r="A141" s="1213"/>
      <c r="B141" s="1682"/>
      <c r="C141" s="1665"/>
      <c r="D141" s="1618" t="s">
        <v>98</v>
      </c>
      <c r="E141" s="157" t="s">
        <v>86</v>
      </c>
      <c r="F141" s="1590" t="s">
        <v>62</v>
      </c>
      <c r="G141" s="1593" t="s">
        <v>755</v>
      </c>
      <c r="H141" s="1678">
        <f>ЗвітІнд.Кошторис!G141</f>
        <v>2000</v>
      </c>
      <c r="I141" s="1679">
        <f>ЗвітІнд.Кошторис!H141</f>
        <v>0</v>
      </c>
      <c r="J141" s="1680">
        <f>ЗвітІнд.Кошторис!I141</f>
        <v>2000</v>
      </c>
      <c r="K141" s="1671" t="s">
        <v>34</v>
      </c>
      <c r="L141" s="1672" t="s">
        <v>34</v>
      </c>
      <c r="M141" s="1672" t="s">
        <v>34</v>
      </c>
      <c r="N141" s="1673" t="s">
        <v>34</v>
      </c>
    </row>
    <row r="142" spans="1:14" s="147" customFormat="1" outlineLevel="1">
      <c r="A142" s="460"/>
      <c r="B142" s="1687" t="s">
        <v>512</v>
      </c>
      <c r="C142" s="1662">
        <v>2210</v>
      </c>
      <c r="D142" s="1663" t="s">
        <v>98</v>
      </c>
      <c r="E142" s="164" t="s">
        <v>123</v>
      </c>
      <c r="F142" s="1662" t="s">
        <v>43</v>
      </c>
      <c r="G142" s="1691" t="s">
        <v>755</v>
      </c>
      <c r="H142" s="650">
        <f>ЗвітІнд.Кошторис!G142</f>
        <v>0.3</v>
      </c>
      <c r="I142" s="855">
        <f>ЗвітІнд.Кошторис!H142</f>
        <v>0</v>
      </c>
      <c r="J142" s="856">
        <f>ЗвітІнд.Кошторис!I142</f>
        <v>0.3</v>
      </c>
      <c r="K142" s="1675" t="s">
        <v>34</v>
      </c>
      <c r="L142" s="1676" t="s">
        <v>34</v>
      </c>
      <c r="M142" s="1676" t="s">
        <v>34</v>
      </c>
      <c r="N142" s="1677" t="s">
        <v>34</v>
      </c>
    </row>
    <row r="143" spans="1:14" s="165" customFormat="1" ht="12" outlineLevel="1">
      <c r="A143" s="1213"/>
      <c r="B143" s="1682"/>
      <c r="C143" s="1665"/>
      <c r="D143" s="1618" t="s">
        <v>98</v>
      </c>
      <c r="E143" s="157" t="s">
        <v>85</v>
      </c>
      <c r="F143" s="1590" t="s">
        <v>35</v>
      </c>
      <c r="G143" s="1593" t="s">
        <v>755</v>
      </c>
      <c r="H143" s="838">
        <f>ЗвітІнд.Кошторис!G143</f>
        <v>3</v>
      </c>
      <c r="I143" s="1594">
        <f>ЗвітІнд.Кошторис!H143</f>
        <v>0</v>
      </c>
      <c r="J143" s="1595">
        <f>ЗвітІнд.Кошторис!I143</f>
        <v>3</v>
      </c>
      <c r="K143" s="1596" t="s">
        <v>34</v>
      </c>
      <c r="L143" s="1597" t="s">
        <v>34</v>
      </c>
      <c r="M143" s="1597" t="s">
        <v>34</v>
      </c>
      <c r="N143" s="1598" t="s">
        <v>34</v>
      </c>
    </row>
    <row r="144" spans="1:14" s="165" customFormat="1" ht="12" outlineLevel="1">
      <c r="A144" s="1213"/>
      <c r="B144" s="1682"/>
      <c r="C144" s="1665"/>
      <c r="D144" s="1618" t="s">
        <v>98</v>
      </c>
      <c r="E144" s="157" t="s">
        <v>86</v>
      </c>
      <c r="F144" s="1590" t="s">
        <v>62</v>
      </c>
      <c r="G144" s="1593" t="s">
        <v>755</v>
      </c>
      <c r="H144" s="1678">
        <f>ЗвітІнд.Кошторис!G144</f>
        <v>100</v>
      </c>
      <c r="I144" s="1679">
        <f>ЗвітІнд.Кошторис!H144</f>
        <v>0</v>
      </c>
      <c r="J144" s="1680">
        <f>ЗвітІнд.Кошторис!I144</f>
        <v>100</v>
      </c>
      <c r="K144" s="1596" t="s">
        <v>34</v>
      </c>
      <c r="L144" s="1597" t="s">
        <v>34</v>
      </c>
      <c r="M144" s="1597" t="s">
        <v>34</v>
      </c>
      <c r="N144" s="1598" t="s">
        <v>34</v>
      </c>
    </row>
    <row r="145" spans="1:14" s="147" customFormat="1" outlineLevel="1">
      <c r="A145" s="460"/>
      <c r="B145" s="1687" t="s">
        <v>513</v>
      </c>
      <c r="C145" s="1662">
        <v>2210</v>
      </c>
      <c r="D145" s="1663" t="s">
        <v>98</v>
      </c>
      <c r="E145" s="164" t="s">
        <v>124</v>
      </c>
      <c r="F145" s="1611" t="s">
        <v>43</v>
      </c>
      <c r="G145" s="1613" t="s">
        <v>755</v>
      </c>
      <c r="H145" s="653">
        <f>ЗвітІнд.Кошторис!G145</f>
        <v>0</v>
      </c>
      <c r="I145" s="836">
        <f>ЗвітІнд.Кошторис!H145</f>
        <v>0</v>
      </c>
      <c r="J145" s="837">
        <f>ЗвітІнд.Кошторис!I145</f>
        <v>0</v>
      </c>
      <c r="K145" s="1614" t="s">
        <v>34</v>
      </c>
      <c r="L145" s="1615" t="s">
        <v>34</v>
      </c>
      <c r="M145" s="1615" t="s">
        <v>34</v>
      </c>
      <c r="N145" s="1616" t="s">
        <v>34</v>
      </c>
    </row>
    <row r="146" spans="1:14" s="165" customFormat="1" ht="12" outlineLevel="1">
      <c r="A146" s="1213"/>
      <c r="B146" s="1682"/>
      <c r="C146" s="1665"/>
      <c r="D146" s="1618" t="s">
        <v>98</v>
      </c>
      <c r="E146" s="157" t="s">
        <v>85</v>
      </c>
      <c r="F146" s="1590" t="s">
        <v>35</v>
      </c>
      <c r="G146" s="1593" t="s">
        <v>755</v>
      </c>
      <c r="H146" s="838">
        <f>ЗвітІнд.Кошторис!G146</f>
        <v>0</v>
      </c>
      <c r="I146" s="1594">
        <f>ЗвітІнд.Кошторис!H146</f>
        <v>0</v>
      </c>
      <c r="J146" s="1595">
        <f>ЗвітІнд.Кошторис!I146</f>
        <v>0</v>
      </c>
      <c r="K146" s="1596" t="s">
        <v>34</v>
      </c>
      <c r="L146" s="1597" t="s">
        <v>34</v>
      </c>
      <c r="M146" s="1597" t="s">
        <v>34</v>
      </c>
      <c r="N146" s="1598" t="s">
        <v>34</v>
      </c>
    </row>
    <row r="147" spans="1:14" s="165" customFormat="1" ht="12.6" outlineLevel="1" thickBot="1">
      <c r="A147" s="1213"/>
      <c r="B147" s="1683"/>
      <c r="C147" s="1684"/>
      <c r="D147" s="1601" t="s">
        <v>98</v>
      </c>
      <c r="E147" s="158" t="s">
        <v>86</v>
      </c>
      <c r="F147" s="1600" t="s">
        <v>62</v>
      </c>
      <c r="G147" s="1603" t="s">
        <v>755</v>
      </c>
      <c r="H147" s="1604">
        <f>ЗвітІнд.Кошторис!G147</f>
        <v>0</v>
      </c>
      <c r="I147" s="1605">
        <f>ЗвітІнд.Кошторис!H147</f>
        <v>0</v>
      </c>
      <c r="J147" s="1606">
        <f>ЗвітІнд.Кошторис!I147</f>
        <v>0</v>
      </c>
      <c r="K147" s="1607" t="s">
        <v>34</v>
      </c>
      <c r="L147" s="1608" t="s">
        <v>34</v>
      </c>
      <c r="M147" s="1608" t="s">
        <v>34</v>
      </c>
      <c r="N147" s="1609" t="s">
        <v>34</v>
      </c>
    </row>
    <row r="148" spans="1:14" s="147" customFormat="1" ht="16.2" outlineLevel="1" thickTop="1">
      <c r="A148" s="131"/>
      <c r="B148" s="1626" t="s">
        <v>130</v>
      </c>
      <c r="C148" s="1611">
        <v>2210</v>
      </c>
      <c r="D148" s="1612" t="s">
        <v>126</v>
      </c>
      <c r="E148" s="1627" t="s">
        <v>127</v>
      </c>
      <c r="F148" s="1628" t="s">
        <v>43</v>
      </c>
      <c r="G148" s="1629" t="s">
        <v>755</v>
      </c>
      <c r="H148" s="653">
        <f>ЗвітІнд.Кошторис!G148</f>
        <v>61.8</v>
      </c>
      <c r="I148" s="836">
        <f>ЗвітІнд.Кошторис!H148</f>
        <v>0</v>
      </c>
      <c r="J148" s="837">
        <f>ЗвітІнд.Кошторис!I148</f>
        <v>61.8</v>
      </c>
      <c r="K148" s="1614" t="s">
        <v>34</v>
      </c>
      <c r="L148" s="1615" t="s">
        <v>34</v>
      </c>
      <c r="M148" s="1615" t="s">
        <v>34</v>
      </c>
      <c r="N148" s="1616" t="s">
        <v>34</v>
      </c>
    </row>
    <row r="149" spans="1:14" s="136" customFormat="1" ht="12" outlineLevel="1">
      <c r="A149" s="1213"/>
      <c r="B149" s="1617"/>
      <c r="C149" s="1590"/>
      <c r="D149" s="1618" t="s">
        <v>126</v>
      </c>
      <c r="E149" s="1619" t="s">
        <v>128</v>
      </c>
      <c r="F149" s="1620" t="s">
        <v>35</v>
      </c>
      <c r="G149" s="1621" t="s">
        <v>755</v>
      </c>
      <c r="H149" s="838">
        <f>ЗвітІнд.Кошторис!G149</f>
        <v>8000</v>
      </c>
      <c r="I149" s="1594">
        <f>ЗвітІнд.Кошторис!H149</f>
        <v>0</v>
      </c>
      <c r="J149" s="1595">
        <f>ЗвітІнд.Кошторис!I149</f>
        <v>8000</v>
      </c>
      <c r="K149" s="1596" t="s">
        <v>34</v>
      </c>
      <c r="L149" s="1597" t="s">
        <v>34</v>
      </c>
      <c r="M149" s="1597" t="s">
        <v>34</v>
      </c>
      <c r="N149" s="1598" t="s">
        <v>34</v>
      </c>
    </row>
    <row r="150" spans="1:14" s="136" customFormat="1" ht="12.6" outlineLevel="1" thickBot="1">
      <c r="A150" s="1213"/>
      <c r="B150" s="1622"/>
      <c r="C150" s="1600"/>
      <c r="D150" s="1601" t="s">
        <v>126</v>
      </c>
      <c r="E150" s="1623" t="s">
        <v>129</v>
      </c>
      <c r="F150" s="1624" t="s">
        <v>62</v>
      </c>
      <c r="G150" s="1625" t="s">
        <v>755</v>
      </c>
      <c r="H150" s="1604">
        <f>ЗвітІнд.Кошторис!G150</f>
        <v>7.72</v>
      </c>
      <c r="I150" s="1605">
        <f>ЗвітІнд.Кошторис!H150</f>
        <v>0</v>
      </c>
      <c r="J150" s="1606">
        <f>ЗвітІнд.Кошторис!I150</f>
        <v>7.72</v>
      </c>
      <c r="K150" s="1607" t="s">
        <v>34</v>
      </c>
      <c r="L150" s="1608" t="s">
        <v>34</v>
      </c>
      <c r="M150" s="1608" t="s">
        <v>34</v>
      </c>
      <c r="N150" s="1609" t="s">
        <v>34</v>
      </c>
    </row>
    <row r="151" spans="1:14" s="147" customFormat="1" ht="16.2" outlineLevel="1" thickTop="1">
      <c r="A151" s="131"/>
      <c r="B151" s="1626" t="s">
        <v>134</v>
      </c>
      <c r="C151" s="1611">
        <v>2210</v>
      </c>
      <c r="D151" s="1612" t="s">
        <v>126</v>
      </c>
      <c r="E151" s="1627" t="s">
        <v>131</v>
      </c>
      <c r="F151" s="1628" t="s">
        <v>43</v>
      </c>
      <c r="G151" s="1629" t="s">
        <v>755</v>
      </c>
      <c r="H151" s="653">
        <f>ЗвітІнд.Кошторис!G151</f>
        <v>19</v>
      </c>
      <c r="I151" s="836">
        <f>ЗвітІнд.Кошторис!H151</f>
        <v>0</v>
      </c>
      <c r="J151" s="837">
        <f>ЗвітІнд.Кошторис!I151</f>
        <v>19</v>
      </c>
      <c r="K151" s="1614" t="s">
        <v>34</v>
      </c>
      <c r="L151" s="1615" t="s">
        <v>34</v>
      </c>
      <c r="M151" s="1615" t="s">
        <v>34</v>
      </c>
      <c r="N151" s="1616" t="s">
        <v>34</v>
      </c>
    </row>
    <row r="152" spans="1:14" s="136" customFormat="1" ht="12" outlineLevel="1">
      <c r="A152" s="1213"/>
      <c r="B152" s="1617"/>
      <c r="C152" s="1620"/>
      <c r="D152" s="1648" t="s">
        <v>126</v>
      </c>
      <c r="E152" s="1619" t="s">
        <v>132</v>
      </c>
      <c r="F152" s="1620" t="s">
        <v>35</v>
      </c>
      <c r="G152" s="1621" t="s">
        <v>755</v>
      </c>
      <c r="H152" s="838">
        <f>ЗвітІнд.Кошторис!G152</f>
        <v>20</v>
      </c>
      <c r="I152" s="1594">
        <f>ЗвітІнд.Кошторис!H152</f>
        <v>0</v>
      </c>
      <c r="J152" s="1595">
        <f>ЗвітІнд.Кошторис!I152</f>
        <v>20</v>
      </c>
      <c r="K152" s="1596" t="s">
        <v>34</v>
      </c>
      <c r="L152" s="1597" t="s">
        <v>34</v>
      </c>
      <c r="M152" s="1597" t="s">
        <v>34</v>
      </c>
      <c r="N152" s="1598" t="s">
        <v>34</v>
      </c>
    </row>
    <row r="153" spans="1:14" s="136" customFormat="1" ht="12.6" outlineLevel="1" thickBot="1">
      <c r="A153" s="1213"/>
      <c r="B153" s="1622"/>
      <c r="C153" s="1624"/>
      <c r="D153" s="1693" t="s">
        <v>126</v>
      </c>
      <c r="E153" s="1623" t="s">
        <v>133</v>
      </c>
      <c r="F153" s="1624" t="s">
        <v>62</v>
      </c>
      <c r="G153" s="1625" t="s">
        <v>755</v>
      </c>
      <c r="H153" s="1604">
        <f>ЗвітІнд.Кошторис!G153</f>
        <v>950.48</v>
      </c>
      <c r="I153" s="1605">
        <f>ЗвітІнд.Кошторис!H153</f>
        <v>0</v>
      </c>
      <c r="J153" s="1606">
        <f>ЗвітІнд.Кошторис!I153</f>
        <v>950.48</v>
      </c>
      <c r="K153" s="1607" t="s">
        <v>34</v>
      </c>
      <c r="L153" s="1608" t="s">
        <v>34</v>
      </c>
      <c r="M153" s="1608" t="s">
        <v>34</v>
      </c>
      <c r="N153" s="1609" t="s">
        <v>34</v>
      </c>
    </row>
    <row r="154" spans="1:14" s="135" customFormat="1" ht="27.6" outlineLevel="1" thickTop="1" thickBot="1">
      <c r="B154" s="1650" t="s">
        <v>140</v>
      </c>
      <c r="C154" s="1631">
        <v>2210</v>
      </c>
      <c r="D154" s="1632" t="s">
        <v>126</v>
      </c>
      <c r="E154" s="1694" t="s">
        <v>135</v>
      </c>
      <c r="F154" s="1631" t="s">
        <v>43</v>
      </c>
      <c r="G154" s="1695" t="s">
        <v>756</v>
      </c>
      <c r="H154" s="737">
        <f>ЗвітІнд.Кошторис!G154</f>
        <v>142</v>
      </c>
      <c r="I154" s="1011">
        <f>ЗвітІнд.Кошторис!H154</f>
        <v>0</v>
      </c>
      <c r="J154" s="1636">
        <f>ЗвітІнд.Кошторис!I154</f>
        <v>142</v>
      </c>
      <c r="K154" s="1658" t="s">
        <v>34</v>
      </c>
      <c r="L154" s="1659" t="s">
        <v>34</v>
      </c>
      <c r="M154" s="1659" t="s">
        <v>34</v>
      </c>
      <c r="N154" s="1660" t="s">
        <v>34</v>
      </c>
    </row>
    <row r="155" spans="1:14" s="147" customFormat="1" ht="14.4" outlineLevel="1" thickTop="1">
      <c r="A155" s="460"/>
      <c r="B155" s="1661" t="s">
        <v>136</v>
      </c>
      <c r="C155" s="1452">
        <v>2210</v>
      </c>
      <c r="D155" s="1696" t="s">
        <v>126</v>
      </c>
      <c r="E155" s="164" t="s">
        <v>137</v>
      </c>
      <c r="F155" s="1452" t="s">
        <v>43</v>
      </c>
      <c r="G155" s="1697" t="s">
        <v>756</v>
      </c>
      <c r="H155" s="653">
        <f>ЗвітІнд.Кошторис!G155</f>
        <v>130</v>
      </c>
      <c r="I155" s="836">
        <f>ЗвітІнд.Кошторис!H155</f>
        <v>0</v>
      </c>
      <c r="J155" s="837">
        <f>ЗвітІнд.Кошторис!I155</f>
        <v>130</v>
      </c>
      <c r="K155" s="1614" t="s">
        <v>34</v>
      </c>
      <c r="L155" s="1615" t="s">
        <v>34</v>
      </c>
      <c r="M155" s="1615" t="s">
        <v>34</v>
      </c>
      <c r="N155" s="1616" t="s">
        <v>34</v>
      </c>
    </row>
    <row r="156" spans="1:14" s="181" customFormat="1" ht="12" outlineLevel="1">
      <c r="A156" s="1213"/>
      <c r="B156" s="1698"/>
      <c r="C156" s="1699"/>
      <c r="D156" s="1648" t="s">
        <v>126</v>
      </c>
      <c r="E156" s="157" t="s">
        <v>85</v>
      </c>
      <c r="F156" s="1620" t="s">
        <v>35</v>
      </c>
      <c r="G156" s="1700" t="s">
        <v>756</v>
      </c>
      <c r="H156" s="838">
        <f>ЗвітІнд.Кошторис!G156</f>
        <v>80</v>
      </c>
      <c r="I156" s="1594">
        <f>ЗвітІнд.Кошторис!H156</f>
        <v>0</v>
      </c>
      <c r="J156" s="1595">
        <f>ЗвітІнд.Кошторис!I156</f>
        <v>80</v>
      </c>
      <c r="K156" s="1596" t="s">
        <v>34</v>
      </c>
      <c r="L156" s="1597" t="s">
        <v>34</v>
      </c>
      <c r="M156" s="1597" t="s">
        <v>34</v>
      </c>
      <c r="N156" s="1598" t="s">
        <v>34</v>
      </c>
    </row>
    <row r="157" spans="1:14" s="181" customFormat="1" ht="12" outlineLevel="1">
      <c r="A157" s="1213"/>
      <c r="B157" s="1698"/>
      <c r="C157" s="1699"/>
      <c r="D157" s="1648" t="s">
        <v>126</v>
      </c>
      <c r="E157" s="157" t="s">
        <v>86</v>
      </c>
      <c r="F157" s="1620" t="s">
        <v>62</v>
      </c>
      <c r="G157" s="1700" t="s">
        <v>756</v>
      </c>
      <c r="H157" s="1678">
        <f>ЗвітІнд.Кошторис!G157</f>
        <v>1625</v>
      </c>
      <c r="I157" s="1679">
        <f>ЗвітІнд.Кошторис!H157</f>
        <v>0</v>
      </c>
      <c r="J157" s="1680">
        <f>ЗвітІнд.Кошторис!I157</f>
        <v>1625</v>
      </c>
      <c r="K157" s="1596" t="s">
        <v>34</v>
      </c>
      <c r="L157" s="1597" t="s">
        <v>34</v>
      </c>
      <c r="M157" s="1597" t="s">
        <v>34</v>
      </c>
      <c r="N157" s="1598" t="s">
        <v>34</v>
      </c>
    </row>
    <row r="158" spans="1:14" s="147" customFormat="1" outlineLevel="1">
      <c r="A158" s="460"/>
      <c r="B158" s="1661" t="s">
        <v>138</v>
      </c>
      <c r="C158" s="1452">
        <v>2210</v>
      </c>
      <c r="D158" s="1696" t="s">
        <v>126</v>
      </c>
      <c r="E158" s="164" t="s">
        <v>139</v>
      </c>
      <c r="F158" s="1452" t="s">
        <v>43</v>
      </c>
      <c r="G158" s="1697" t="s">
        <v>756</v>
      </c>
      <c r="H158" s="650">
        <f>ЗвітІнд.Кошторис!G158</f>
        <v>12</v>
      </c>
      <c r="I158" s="855">
        <f>ЗвітІнд.Кошторис!H158</f>
        <v>0</v>
      </c>
      <c r="J158" s="856">
        <f>ЗвітІнд.Кошторис!I158</f>
        <v>12</v>
      </c>
      <c r="K158" s="1614" t="s">
        <v>34</v>
      </c>
      <c r="L158" s="1615" t="s">
        <v>34</v>
      </c>
      <c r="M158" s="1615" t="s">
        <v>34</v>
      </c>
      <c r="N158" s="1616" t="s">
        <v>34</v>
      </c>
    </row>
    <row r="159" spans="1:14" s="181" customFormat="1" ht="12" outlineLevel="1">
      <c r="A159" s="1213"/>
      <c r="B159" s="1698"/>
      <c r="C159" s="1699"/>
      <c r="D159" s="1648" t="s">
        <v>126</v>
      </c>
      <c r="E159" s="157" t="s">
        <v>85</v>
      </c>
      <c r="F159" s="1620" t="s">
        <v>35</v>
      </c>
      <c r="G159" s="1700" t="s">
        <v>756</v>
      </c>
      <c r="H159" s="838">
        <f>ЗвітІнд.Кошторис!G159</f>
        <v>12</v>
      </c>
      <c r="I159" s="1594">
        <f>ЗвітІнд.Кошторис!H159</f>
        <v>0</v>
      </c>
      <c r="J159" s="1595">
        <f>ЗвітІнд.Кошторис!I159</f>
        <v>12</v>
      </c>
      <c r="K159" s="1596" t="s">
        <v>34</v>
      </c>
      <c r="L159" s="1597" t="s">
        <v>34</v>
      </c>
      <c r="M159" s="1597" t="s">
        <v>34</v>
      </c>
      <c r="N159" s="1598" t="s">
        <v>34</v>
      </c>
    </row>
    <row r="160" spans="1:14" s="181" customFormat="1" ht="12.6" outlineLevel="1" thickBot="1">
      <c r="A160" s="1213"/>
      <c r="B160" s="1701"/>
      <c r="C160" s="1702"/>
      <c r="D160" s="1693" t="s">
        <v>126</v>
      </c>
      <c r="E160" s="158" t="s">
        <v>86</v>
      </c>
      <c r="F160" s="1624" t="s">
        <v>62</v>
      </c>
      <c r="G160" s="1703" t="s">
        <v>756</v>
      </c>
      <c r="H160" s="1604">
        <f>ЗвітІнд.Кошторис!G160</f>
        <v>1000</v>
      </c>
      <c r="I160" s="1605">
        <f>ЗвітІнд.Кошторис!H160</f>
        <v>0</v>
      </c>
      <c r="J160" s="1606">
        <f>ЗвітІнд.Кошторис!I160</f>
        <v>1000</v>
      </c>
      <c r="K160" s="1607" t="s">
        <v>34</v>
      </c>
      <c r="L160" s="1608" t="s">
        <v>34</v>
      </c>
      <c r="M160" s="1608" t="s">
        <v>34</v>
      </c>
      <c r="N160" s="1609" t="s">
        <v>34</v>
      </c>
    </row>
    <row r="161" spans="1:14" s="135" customFormat="1" ht="16.8" outlineLevel="1" thickTop="1" thickBot="1">
      <c r="A161" s="131"/>
      <c r="B161" s="1650" t="s">
        <v>514</v>
      </c>
      <c r="C161" s="1631">
        <v>2210</v>
      </c>
      <c r="D161" s="1632" t="s">
        <v>126</v>
      </c>
      <c r="E161" s="1694" t="s">
        <v>141</v>
      </c>
      <c r="F161" s="1631" t="s">
        <v>43</v>
      </c>
      <c r="G161" s="1652" t="s">
        <v>756</v>
      </c>
      <c r="H161" s="737">
        <f>ЗвітІнд.Кошторис!G161</f>
        <v>77</v>
      </c>
      <c r="I161" s="1011">
        <f>ЗвітІнд.Кошторис!H161</f>
        <v>0</v>
      </c>
      <c r="J161" s="1636">
        <f>ЗвітІнд.Кошторис!I161</f>
        <v>77</v>
      </c>
      <c r="K161" s="1658" t="s">
        <v>34</v>
      </c>
      <c r="L161" s="1659" t="s">
        <v>34</v>
      </c>
      <c r="M161" s="1659" t="s">
        <v>34</v>
      </c>
      <c r="N161" s="1660" t="s">
        <v>34</v>
      </c>
    </row>
    <row r="162" spans="1:14" s="147" customFormat="1" ht="26.4" outlineLevel="1" thickTop="1">
      <c r="A162" s="460"/>
      <c r="B162" s="1661" t="s">
        <v>515</v>
      </c>
      <c r="C162" s="1452">
        <v>2210</v>
      </c>
      <c r="D162" s="1696" t="s">
        <v>126</v>
      </c>
      <c r="E162" s="186" t="s">
        <v>142</v>
      </c>
      <c r="F162" s="1452" t="s">
        <v>43</v>
      </c>
      <c r="G162" s="1629" t="s">
        <v>756</v>
      </c>
      <c r="H162" s="653">
        <f>ЗвітІнд.Кошторис!G162</f>
        <v>38</v>
      </c>
      <c r="I162" s="836">
        <f>ЗвітІнд.Кошторис!H162</f>
        <v>0</v>
      </c>
      <c r="J162" s="837">
        <f>ЗвітІнд.Кошторис!I162</f>
        <v>38</v>
      </c>
      <c r="K162" s="1614" t="s">
        <v>34</v>
      </c>
      <c r="L162" s="1615" t="s">
        <v>34</v>
      </c>
      <c r="M162" s="1615" t="s">
        <v>34</v>
      </c>
      <c r="N162" s="1616" t="s">
        <v>34</v>
      </c>
    </row>
    <row r="163" spans="1:14" s="181" customFormat="1" ht="12" outlineLevel="1">
      <c r="A163" s="1213"/>
      <c r="B163" s="1698"/>
      <c r="C163" s="1699"/>
      <c r="D163" s="1648" t="s">
        <v>126</v>
      </c>
      <c r="E163" s="157" t="s">
        <v>85</v>
      </c>
      <c r="F163" s="1620" t="s">
        <v>35</v>
      </c>
      <c r="G163" s="1621" t="s">
        <v>756</v>
      </c>
      <c r="H163" s="838">
        <f>ЗвітІнд.Кошторис!G163</f>
        <v>9</v>
      </c>
      <c r="I163" s="1594">
        <f>ЗвітІнд.Кошторис!H163</f>
        <v>0</v>
      </c>
      <c r="J163" s="1595">
        <f>ЗвітІнд.Кошторис!I163</f>
        <v>9</v>
      </c>
      <c r="K163" s="1596" t="s">
        <v>34</v>
      </c>
      <c r="L163" s="1597" t="s">
        <v>34</v>
      </c>
      <c r="M163" s="1597" t="s">
        <v>34</v>
      </c>
      <c r="N163" s="1598" t="s">
        <v>34</v>
      </c>
    </row>
    <row r="164" spans="1:14" s="181" customFormat="1" ht="12" outlineLevel="1">
      <c r="A164" s="1213"/>
      <c r="B164" s="1698"/>
      <c r="C164" s="1699"/>
      <c r="D164" s="1648" t="s">
        <v>126</v>
      </c>
      <c r="E164" s="172" t="s">
        <v>86</v>
      </c>
      <c r="F164" s="1620" t="s">
        <v>62</v>
      </c>
      <c r="G164" s="1621" t="s">
        <v>756</v>
      </c>
      <c r="H164" s="1678">
        <f>ЗвітІнд.Кошторис!G164</f>
        <v>4222</v>
      </c>
      <c r="I164" s="1679">
        <f>ЗвітІнд.Кошторис!H164</f>
        <v>0</v>
      </c>
      <c r="J164" s="1680">
        <f>ЗвітІнд.Кошторис!I164</f>
        <v>4222</v>
      </c>
      <c r="K164" s="1596" t="s">
        <v>34</v>
      </c>
      <c r="L164" s="1597" t="s">
        <v>34</v>
      </c>
      <c r="M164" s="1597" t="s">
        <v>34</v>
      </c>
      <c r="N164" s="1598" t="s">
        <v>34</v>
      </c>
    </row>
    <row r="165" spans="1:14" s="147" customFormat="1" ht="25.2" outlineLevel="1">
      <c r="A165" s="460"/>
      <c r="B165" s="1661" t="s">
        <v>516</v>
      </c>
      <c r="C165" s="1452">
        <v>2210</v>
      </c>
      <c r="D165" s="1696" t="s">
        <v>126</v>
      </c>
      <c r="E165" s="187" t="s">
        <v>143</v>
      </c>
      <c r="F165" s="1628" t="s">
        <v>43</v>
      </c>
      <c r="G165" s="1629" t="s">
        <v>756</v>
      </c>
      <c r="H165" s="653">
        <f>ЗвітІнд.Кошторис!G165</f>
        <v>39</v>
      </c>
      <c r="I165" s="836">
        <f>ЗвітІнд.Кошторис!H165</f>
        <v>0</v>
      </c>
      <c r="J165" s="837">
        <f>ЗвітІнд.Кошторис!I165</f>
        <v>39</v>
      </c>
      <c r="K165" s="1614" t="s">
        <v>34</v>
      </c>
      <c r="L165" s="1615" t="s">
        <v>34</v>
      </c>
      <c r="M165" s="1615" t="s">
        <v>34</v>
      </c>
      <c r="N165" s="1616" t="s">
        <v>34</v>
      </c>
    </row>
    <row r="166" spans="1:14" s="181" customFormat="1" ht="12" outlineLevel="1">
      <c r="A166" s="1213"/>
      <c r="B166" s="1698"/>
      <c r="C166" s="1699"/>
      <c r="D166" s="1648" t="s">
        <v>126</v>
      </c>
      <c r="E166" s="157" t="s">
        <v>85</v>
      </c>
      <c r="F166" s="1620" t="s">
        <v>35</v>
      </c>
      <c r="G166" s="1621" t="s">
        <v>756</v>
      </c>
      <c r="H166" s="838">
        <f>ЗвітІнд.Кошторис!G166</f>
        <v>20</v>
      </c>
      <c r="I166" s="1594">
        <f>ЗвітІнд.Кошторис!H166</f>
        <v>0</v>
      </c>
      <c r="J166" s="1595">
        <f>ЗвітІнд.Кошторис!I166</f>
        <v>20</v>
      </c>
      <c r="K166" s="1596" t="s">
        <v>34</v>
      </c>
      <c r="L166" s="1597" t="s">
        <v>34</v>
      </c>
      <c r="M166" s="1597" t="s">
        <v>34</v>
      </c>
      <c r="N166" s="1598" t="s">
        <v>34</v>
      </c>
    </row>
    <row r="167" spans="1:14" s="181" customFormat="1" ht="12.6" outlineLevel="1" thickBot="1">
      <c r="A167" s="1213"/>
      <c r="B167" s="1701"/>
      <c r="C167" s="1702"/>
      <c r="D167" s="1693" t="s">
        <v>126</v>
      </c>
      <c r="E167" s="158" t="s">
        <v>86</v>
      </c>
      <c r="F167" s="1624" t="s">
        <v>62</v>
      </c>
      <c r="G167" s="1625" t="s">
        <v>756</v>
      </c>
      <c r="H167" s="1604">
        <f>ЗвітІнд.Кошторис!G167</f>
        <v>1950</v>
      </c>
      <c r="I167" s="1605">
        <f>ЗвітІнд.Кошторис!H167</f>
        <v>0</v>
      </c>
      <c r="J167" s="1606">
        <f>ЗвітІнд.Кошторис!I167</f>
        <v>1950</v>
      </c>
      <c r="K167" s="1607" t="s">
        <v>34</v>
      </c>
      <c r="L167" s="1608" t="s">
        <v>34</v>
      </c>
      <c r="M167" s="1608" t="s">
        <v>34</v>
      </c>
      <c r="N167" s="1609" t="s">
        <v>34</v>
      </c>
    </row>
    <row r="168" spans="1:14" s="20" customFormat="1" ht="16.8" outlineLevel="1" thickTop="1" thickBot="1">
      <c r="A168" s="131"/>
      <c r="B168" s="1704" t="s">
        <v>517</v>
      </c>
      <c r="C168" s="1705">
        <v>2210</v>
      </c>
      <c r="D168" s="1706" t="s">
        <v>144</v>
      </c>
      <c r="E168" s="1633" t="s">
        <v>145</v>
      </c>
      <c r="F168" s="1705" t="s">
        <v>43</v>
      </c>
      <c r="G168" s="1707" t="s">
        <v>755</v>
      </c>
      <c r="H168" s="737">
        <f>ЗвітІнд.Кошторис!G168</f>
        <v>40</v>
      </c>
      <c r="I168" s="1011">
        <f>ЗвітІнд.Кошторис!H168</f>
        <v>0</v>
      </c>
      <c r="J168" s="1636">
        <f>ЗвітІнд.Кошторис!I168</f>
        <v>40</v>
      </c>
      <c r="K168" s="1658" t="s">
        <v>34</v>
      </c>
      <c r="L168" s="1659" t="s">
        <v>34</v>
      </c>
      <c r="M168" s="1659" t="s">
        <v>34</v>
      </c>
      <c r="N168" s="1660" t="s">
        <v>34</v>
      </c>
    </row>
    <row r="169" spans="1:14" s="147" customFormat="1" ht="16.8" outlineLevel="1" thickTop="1" thickBot="1">
      <c r="A169" s="131"/>
      <c r="B169" s="1630" t="s">
        <v>152</v>
      </c>
      <c r="C169" s="1634">
        <v>2210</v>
      </c>
      <c r="D169" s="1708" t="s">
        <v>146</v>
      </c>
      <c r="E169" s="1633" t="s">
        <v>147</v>
      </c>
      <c r="F169" s="1634" t="s">
        <v>43</v>
      </c>
      <c r="G169" s="1635" t="s">
        <v>755</v>
      </c>
      <c r="H169" s="737">
        <f>ЗвітІнд.Кошторис!G169</f>
        <v>0</v>
      </c>
      <c r="I169" s="1011">
        <f>ЗвітІнд.Кошторис!H169</f>
        <v>0</v>
      </c>
      <c r="J169" s="1636">
        <f>ЗвітІнд.Кошторис!I169</f>
        <v>0</v>
      </c>
      <c r="K169" s="1637" t="s">
        <v>34</v>
      </c>
      <c r="L169" s="1638" t="s">
        <v>34</v>
      </c>
      <c r="M169" s="1638" t="s">
        <v>34</v>
      </c>
      <c r="N169" s="1639" t="s">
        <v>34</v>
      </c>
    </row>
    <row r="170" spans="1:14" s="147" customFormat="1" ht="14.4" outlineLevel="1" thickTop="1">
      <c r="A170" s="460"/>
      <c r="B170" s="1661" t="s">
        <v>518</v>
      </c>
      <c r="C170" s="1452">
        <v>2210</v>
      </c>
      <c r="D170" s="1696" t="s">
        <v>146</v>
      </c>
      <c r="E170" s="164" t="s">
        <v>148</v>
      </c>
      <c r="F170" s="1452" t="s">
        <v>43</v>
      </c>
      <c r="G170" s="1629" t="s">
        <v>755</v>
      </c>
      <c r="H170" s="653">
        <f>ЗвітІнд.Кошторис!G170</f>
        <v>0</v>
      </c>
      <c r="I170" s="836">
        <f>ЗвітІнд.Кошторис!H170</f>
        <v>0</v>
      </c>
      <c r="J170" s="837">
        <f>ЗвітІнд.Кошторис!I170</f>
        <v>0</v>
      </c>
      <c r="K170" s="1614" t="s">
        <v>34</v>
      </c>
      <c r="L170" s="1615" t="s">
        <v>34</v>
      </c>
      <c r="M170" s="1615" t="s">
        <v>34</v>
      </c>
      <c r="N170" s="1616" t="s">
        <v>34</v>
      </c>
    </row>
    <row r="171" spans="1:14" s="165" customFormat="1" ht="12" outlineLevel="1">
      <c r="A171" s="1213"/>
      <c r="B171" s="1664"/>
      <c r="C171" s="1709"/>
      <c r="D171" s="1648" t="s">
        <v>146</v>
      </c>
      <c r="E171" s="157" t="s">
        <v>85</v>
      </c>
      <c r="F171" s="1620" t="s">
        <v>35</v>
      </c>
      <c r="G171" s="1621" t="s">
        <v>755</v>
      </c>
      <c r="H171" s="838">
        <f>ЗвітІнд.Кошторис!G171</f>
        <v>0</v>
      </c>
      <c r="I171" s="1594">
        <f>ЗвітІнд.Кошторис!H171</f>
        <v>0</v>
      </c>
      <c r="J171" s="1595">
        <f>ЗвітІнд.Кошторис!I171</f>
        <v>0</v>
      </c>
      <c r="K171" s="1596" t="s">
        <v>34</v>
      </c>
      <c r="L171" s="1597" t="s">
        <v>34</v>
      </c>
      <c r="M171" s="1597" t="s">
        <v>34</v>
      </c>
      <c r="N171" s="1598" t="s">
        <v>34</v>
      </c>
    </row>
    <row r="172" spans="1:14" s="165" customFormat="1" ht="12" outlineLevel="1">
      <c r="A172" s="1213"/>
      <c r="B172" s="1664"/>
      <c r="C172" s="1709"/>
      <c r="D172" s="1648" t="s">
        <v>146</v>
      </c>
      <c r="E172" s="157" t="s">
        <v>86</v>
      </c>
      <c r="F172" s="1620" t="s">
        <v>62</v>
      </c>
      <c r="G172" s="1667" t="s">
        <v>755</v>
      </c>
      <c r="H172" s="1668">
        <f>ЗвітІнд.Кошторис!G172</f>
        <v>0</v>
      </c>
      <c r="I172" s="1669">
        <f>ЗвітІнд.Кошторис!H172</f>
        <v>0</v>
      </c>
      <c r="J172" s="1670">
        <f>ЗвітІнд.Кошторис!I172</f>
        <v>0</v>
      </c>
      <c r="K172" s="1671" t="s">
        <v>34</v>
      </c>
      <c r="L172" s="1672" t="s">
        <v>34</v>
      </c>
      <c r="M172" s="1672" t="s">
        <v>34</v>
      </c>
      <c r="N172" s="1673" t="s">
        <v>34</v>
      </c>
    </row>
    <row r="173" spans="1:14" s="147" customFormat="1" outlineLevel="1">
      <c r="A173" s="460"/>
      <c r="B173" s="1661" t="s">
        <v>519</v>
      </c>
      <c r="C173" s="1452">
        <v>2210</v>
      </c>
      <c r="D173" s="1696" t="s">
        <v>146</v>
      </c>
      <c r="E173" s="164" t="s">
        <v>149</v>
      </c>
      <c r="F173" s="1452" t="s">
        <v>43</v>
      </c>
      <c r="G173" s="1674" t="s">
        <v>755</v>
      </c>
      <c r="H173" s="650">
        <f>ЗвітІнд.Кошторис!G173</f>
        <v>0</v>
      </c>
      <c r="I173" s="855">
        <f>ЗвітІнд.Кошторис!H173</f>
        <v>0</v>
      </c>
      <c r="J173" s="856">
        <f>ЗвітІнд.Кошторис!I173</f>
        <v>0</v>
      </c>
      <c r="K173" s="1675" t="s">
        <v>34</v>
      </c>
      <c r="L173" s="1676" t="s">
        <v>34</v>
      </c>
      <c r="M173" s="1676" t="s">
        <v>34</v>
      </c>
      <c r="N173" s="1677" t="s">
        <v>34</v>
      </c>
    </row>
    <row r="174" spans="1:14" s="165" customFormat="1" ht="12" outlineLevel="1">
      <c r="A174" s="1213"/>
      <c r="B174" s="1664"/>
      <c r="C174" s="1709"/>
      <c r="D174" s="1648" t="s">
        <v>146</v>
      </c>
      <c r="E174" s="157" t="s">
        <v>85</v>
      </c>
      <c r="F174" s="1620" t="s">
        <v>35</v>
      </c>
      <c r="G174" s="1621" t="s">
        <v>755</v>
      </c>
      <c r="H174" s="838">
        <f>ЗвітІнд.Кошторис!G174</f>
        <v>0</v>
      </c>
      <c r="I174" s="1594">
        <f>ЗвітІнд.Кошторис!H174</f>
        <v>0</v>
      </c>
      <c r="J174" s="1595">
        <f>ЗвітІнд.Кошторис!I174</f>
        <v>0</v>
      </c>
      <c r="K174" s="1596" t="s">
        <v>34</v>
      </c>
      <c r="L174" s="1597" t="s">
        <v>34</v>
      </c>
      <c r="M174" s="1597" t="s">
        <v>34</v>
      </c>
      <c r="N174" s="1598" t="s">
        <v>34</v>
      </c>
    </row>
    <row r="175" spans="1:14" s="165" customFormat="1" ht="12" outlineLevel="1">
      <c r="A175" s="1213"/>
      <c r="B175" s="1664"/>
      <c r="C175" s="1709"/>
      <c r="D175" s="1648" t="s">
        <v>146</v>
      </c>
      <c r="E175" s="157" t="s">
        <v>86</v>
      </c>
      <c r="F175" s="1620" t="s">
        <v>62</v>
      </c>
      <c r="G175" s="1621" t="s">
        <v>755</v>
      </c>
      <c r="H175" s="1678">
        <f>ЗвітІнд.Кошторис!G175</f>
        <v>0</v>
      </c>
      <c r="I175" s="1679">
        <f>ЗвітІнд.Кошторис!H175</f>
        <v>0</v>
      </c>
      <c r="J175" s="1680">
        <f>ЗвітІнд.Кошторис!I175</f>
        <v>0</v>
      </c>
      <c r="K175" s="1596" t="s">
        <v>34</v>
      </c>
      <c r="L175" s="1597" t="s">
        <v>34</v>
      </c>
      <c r="M175" s="1597" t="s">
        <v>34</v>
      </c>
      <c r="N175" s="1598" t="s">
        <v>34</v>
      </c>
    </row>
    <row r="176" spans="1:14" s="147" customFormat="1" outlineLevel="1">
      <c r="A176" s="460"/>
      <c r="B176" s="1661" t="s">
        <v>520</v>
      </c>
      <c r="C176" s="1452">
        <v>2210</v>
      </c>
      <c r="D176" s="1696" t="s">
        <v>146</v>
      </c>
      <c r="E176" s="164" t="s">
        <v>150</v>
      </c>
      <c r="F176" s="1452" t="s">
        <v>43</v>
      </c>
      <c r="G176" s="1674" t="s">
        <v>755</v>
      </c>
      <c r="H176" s="650">
        <f>ЗвітІнд.Кошторис!G176</f>
        <v>0</v>
      </c>
      <c r="I176" s="855">
        <f>ЗвітІнд.Кошторис!H176</f>
        <v>0</v>
      </c>
      <c r="J176" s="856">
        <f>ЗвітІнд.Кошторис!I176</f>
        <v>0</v>
      </c>
      <c r="K176" s="1614" t="s">
        <v>34</v>
      </c>
      <c r="L176" s="1615" t="s">
        <v>34</v>
      </c>
      <c r="M176" s="1615" t="s">
        <v>34</v>
      </c>
      <c r="N176" s="1616" t="s">
        <v>34</v>
      </c>
    </row>
    <row r="177" spans="1:15" s="165" customFormat="1" ht="12" outlineLevel="1">
      <c r="A177" s="1213"/>
      <c r="B177" s="1664"/>
      <c r="C177" s="1709"/>
      <c r="D177" s="1648" t="s">
        <v>146</v>
      </c>
      <c r="E177" s="157" t="s">
        <v>85</v>
      </c>
      <c r="F177" s="1620" t="s">
        <v>35</v>
      </c>
      <c r="G177" s="1621" t="s">
        <v>755</v>
      </c>
      <c r="H177" s="838">
        <f>ЗвітІнд.Кошторис!G177</f>
        <v>0</v>
      </c>
      <c r="I177" s="1594">
        <f>ЗвітІнд.Кошторис!H177</f>
        <v>0</v>
      </c>
      <c r="J177" s="1595">
        <f>ЗвітІнд.Кошторис!I177</f>
        <v>0</v>
      </c>
      <c r="K177" s="1596" t="s">
        <v>34</v>
      </c>
      <c r="L177" s="1597" t="s">
        <v>34</v>
      </c>
      <c r="M177" s="1597" t="s">
        <v>34</v>
      </c>
      <c r="N177" s="1598" t="s">
        <v>34</v>
      </c>
    </row>
    <row r="178" spans="1:15" s="165" customFormat="1" ht="12" outlineLevel="1">
      <c r="A178" s="1213"/>
      <c r="B178" s="1664"/>
      <c r="C178" s="1709"/>
      <c r="D178" s="1648" t="s">
        <v>146</v>
      </c>
      <c r="E178" s="157" t="s">
        <v>86</v>
      </c>
      <c r="F178" s="1620" t="s">
        <v>62</v>
      </c>
      <c r="G178" s="1621" t="s">
        <v>755</v>
      </c>
      <c r="H178" s="1678">
        <f>ЗвітІнд.Кошторис!G178</f>
        <v>0</v>
      </c>
      <c r="I178" s="1679">
        <f>ЗвітІнд.Кошторис!H178</f>
        <v>0</v>
      </c>
      <c r="J178" s="1680">
        <f>ЗвітІнд.Кошторис!I178</f>
        <v>0</v>
      </c>
      <c r="K178" s="1596" t="s">
        <v>34</v>
      </c>
      <c r="L178" s="1597" t="s">
        <v>34</v>
      </c>
      <c r="M178" s="1597" t="s">
        <v>34</v>
      </c>
      <c r="N178" s="1598" t="s">
        <v>34</v>
      </c>
    </row>
    <row r="179" spans="1:15" s="147" customFormat="1" outlineLevel="1">
      <c r="A179" s="460"/>
      <c r="B179" s="1661" t="s">
        <v>521</v>
      </c>
      <c r="C179" s="1452">
        <v>2210</v>
      </c>
      <c r="D179" s="1696" t="s">
        <v>146</v>
      </c>
      <c r="E179" s="164" t="s">
        <v>151</v>
      </c>
      <c r="F179" s="1452" t="s">
        <v>43</v>
      </c>
      <c r="G179" s="1629" t="s">
        <v>755</v>
      </c>
      <c r="H179" s="653">
        <f>ЗвітІнд.Кошторис!G179</f>
        <v>0</v>
      </c>
      <c r="I179" s="836">
        <f>ЗвітІнд.Кошторис!H179</f>
        <v>0</v>
      </c>
      <c r="J179" s="837">
        <f>ЗвітІнд.Кошторис!I179</f>
        <v>0</v>
      </c>
      <c r="K179" s="1614" t="s">
        <v>34</v>
      </c>
      <c r="L179" s="1615" t="s">
        <v>34</v>
      </c>
      <c r="M179" s="1615" t="s">
        <v>34</v>
      </c>
      <c r="N179" s="1616" t="s">
        <v>34</v>
      </c>
    </row>
    <row r="180" spans="1:15" s="165" customFormat="1" ht="12" outlineLevel="1">
      <c r="A180" s="1213"/>
      <c r="B180" s="1664"/>
      <c r="C180" s="1709"/>
      <c r="D180" s="1648" t="s">
        <v>146</v>
      </c>
      <c r="E180" s="157" t="s">
        <v>85</v>
      </c>
      <c r="F180" s="1620" t="s">
        <v>35</v>
      </c>
      <c r="G180" s="1621" t="s">
        <v>755</v>
      </c>
      <c r="H180" s="838">
        <f>ЗвітІнд.Кошторис!G180</f>
        <v>0</v>
      </c>
      <c r="I180" s="1594">
        <f>ЗвітІнд.Кошторис!H180</f>
        <v>0</v>
      </c>
      <c r="J180" s="1595">
        <f>ЗвітІнд.Кошторис!I180</f>
        <v>0</v>
      </c>
      <c r="K180" s="1596" t="s">
        <v>34</v>
      </c>
      <c r="L180" s="1597" t="s">
        <v>34</v>
      </c>
      <c r="M180" s="1597" t="s">
        <v>34</v>
      </c>
      <c r="N180" s="1598" t="s">
        <v>34</v>
      </c>
    </row>
    <row r="181" spans="1:15" s="165" customFormat="1" ht="12" outlineLevel="1">
      <c r="A181" s="1213"/>
      <c r="B181" s="1664"/>
      <c r="C181" s="1709"/>
      <c r="D181" s="1648" t="s">
        <v>146</v>
      </c>
      <c r="E181" s="157" t="s">
        <v>86</v>
      </c>
      <c r="F181" s="1620" t="s">
        <v>62</v>
      </c>
      <c r="G181" s="1621" t="s">
        <v>755</v>
      </c>
      <c r="H181" s="1678">
        <f>ЗвітІнд.Кошторис!G181</f>
        <v>0</v>
      </c>
      <c r="I181" s="1679">
        <f>ЗвітІнд.Кошторис!H181</f>
        <v>0</v>
      </c>
      <c r="J181" s="1680">
        <f>ЗвітІнд.Кошторис!I181</f>
        <v>0</v>
      </c>
      <c r="K181" s="1596" t="s">
        <v>34</v>
      </c>
      <c r="L181" s="1597" t="s">
        <v>34</v>
      </c>
      <c r="M181" s="1597" t="s">
        <v>34</v>
      </c>
      <c r="N181" s="1598" t="s">
        <v>34</v>
      </c>
    </row>
    <row r="182" spans="1:15" s="147" customFormat="1" ht="25.8" outlineLevel="1" thickBot="1">
      <c r="A182" s="460"/>
      <c r="B182" s="1630" t="s">
        <v>681</v>
      </c>
      <c r="C182" s="1634">
        <v>2210</v>
      </c>
      <c r="D182" s="1708" t="s">
        <v>146</v>
      </c>
      <c r="E182" s="205" t="s">
        <v>699</v>
      </c>
      <c r="F182" s="1634" t="s">
        <v>43</v>
      </c>
      <c r="G182" s="1635" t="s">
        <v>755</v>
      </c>
      <c r="H182" s="737">
        <f>ЗвітІнд.Кошторис!G182</f>
        <v>0</v>
      </c>
      <c r="I182" s="1011">
        <f>ЗвітІнд.Кошторис!H182</f>
        <v>0</v>
      </c>
      <c r="J182" s="1636">
        <f>ЗвітІнд.Кошторис!I182</f>
        <v>0</v>
      </c>
      <c r="K182" s="1637" t="s">
        <v>34</v>
      </c>
      <c r="L182" s="1638" t="s">
        <v>34</v>
      </c>
      <c r="M182" s="1638" t="s">
        <v>34</v>
      </c>
      <c r="N182" s="1639" t="s">
        <v>34</v>
      </c>
    </row>
    <row r="183" spans="1:15" s="147" customFormat="1" ht="16.2" outlineLevel="1" thickTop="1">
      <c r="A183" s="131"/>
      <c r="B183" s="1610" t="s">
        <v>522</v>
      </c>
      <c r="C183" s="1611">
        <v>2210</v>
      </c>
      <c r="D183" s="1612" t="s">
        <v>153</v>
      </c>
      <c r="E183" s="1627" t="s">
        <v>154</v>
      </c>
      <c r="F183" s="1628" t="s">
        <v>43</v>
      </c>
      <c r="G183" s="1629" t="s">
        <v>755</v>
      </c>
      <c r="H183" s="653">
        <f>ЗвітІнд.Кошторис!G183</f>
        <v>77.7</v>
      </c>
      <c r="I183" s="836">
        <f>ЗвітІнд.Кошторис!H183</f>
        <v>0</v>
      </c>
      <c r="J183" s="837">
        <f>ЗвітІнд.Кошторис!I183</f>
        <v>77.7</v>
      </c>
      <c r="K183" s="1614" t="s">
        <v>34</v>
      </c>
      <c r="L183" s="1615" t="s">
        <v>34</v>
      </c>
      <c r="M183" s="1615" t="s">
        <v>34</v>
      </c>
      <c r="N183" s="1616" t="s">
        <v>34</v>
      </c>
    </row>
    <row r="184" spans="1:15" s="136" customFormat="1" ht="12" outlineLevel="1">
      <c r="A184" s="1213"/>
      <c r="B184" s="1589"/>
      <c r="C184" s="1620"/>
      <c r="D184" s="1648" t="s">
        <v>153</v>
      </c>
      <c r="E184" s="1619" t="s">
        <v>155</v>
      </c>
      <c r="F184" s="1620" t="s">
        <v>156</v>
      </c>
      <c r="G184" s="1621" t="s">
        <v>755</v>
      </c>
      <c r="H184" s="838">
        <f>ЗвітІнд.Кошторис!G184</f>
        <v>3000</v>
      </c>
      <c r="I184" s="1594">
        <f>ЗвітІнд.Кошторис!H184</f>
        <v>0</v>
      </c>
      <c r="J184" s="1595">
        <f>ЗвітІнд.Кошторис!I184</f>
        <v>3000</v>
      </c>
      <c r="K184" s="1596" t="s">
        <v>34</v>
      </c>
      <c r="L184" s="1597" t="s">
        <v>34</v>
      </c>
      <c r="M184" s="1597" t="s">
        <v>34</v>
      </c>
      <c r="N184" s="1598" t="s">
        <v>34</v>
      </c>
    </row>
    <row r="185" spans="1:15" s="136" customFormat="1" ht="12.6" outlineLevel="1" thickBot="1">
      <c r="A185" s="1213"/>
      <c r="B185" s="1599"/>
      <c r="C185" s="1624"/>
      <c r="D185" s="1693" t="s">
        <v>153</v>
      </c>
      <c r="E185" s="1623" t="s">
        <v>157</v>
      </c>
      <c r="F185" s="1624" t="s">
        <v>62</v>
      </c>
      <c r="G185" s="1625" t="s">
        <v>755</v>
      </c>
      <c r="H185" s="1604">
        <f>ЗвітІнд.Кошторис!G185</f>
        <v>25.9</v>
      </c>
      <c r="I185" s="1605">
        <f>ЗвітІнд.Кошторис!H185</f>
        <v>0</v>
      </c>
      <c r="J185" s="1606">
        <f>ЗвітІнд.Кошторис!I185</f>
        <v>25.9</v>
      </c>
      <c r="K185" s="1607" t="s">
        <v>34</v>
      </c>
      <c r="L185" s="1608" t="s">
        <v>34</v>
      </c>
      <c r="M185" s="1608" t="s">
        <v>34</v>
      </c>
      <c r="N185" s="1609" t="s">
        <v>34</v>
      </c>
    </row>
    <row r="186" spans="1:15" s="136" customFormat="1" ht="27.6" outlineLevel="1" thickTop="1" thickBot="1">
      <c r="A186" s="1213"/>
      <c r="B186" s="1653" t="s">
        <v>674</v>
      </c>
      <c r="C186" s="1710">
        <v>2210</v>
      </c>
      <c r="D186" s="1711" t="s">
        <v>228</v>
      </c>
      <c r="E186" s="1712" t="s">
        <v>523</v>
      </c>
      <c r="F186" s="1714" t="s">
        <v>43</v>
      </c>
      <c r="G186" s="1799" t="s">
        <v>755</v>
      </c>
      <c r="H186" s="737">
        <f>ЗвітІнд.Кошторис!G186</f>
        <v>40</v>
      </c>
      <c r="I186" s="1011">
        <f>ЗвітІнд.Кошторис!H186</f>
        <v>0</v>
      </c>
      <c r="J186" s="1636">
        <f>ЗвітІнд.Кошторис!I186</f>
        <v>40</v>
      </c>
      <c r="K186" s="1637" t="s">
        <v>34</v>
      </c>
      <c r="L186" s="1638" t="s">
        <v>34</v>
      </c>
      <c r="M186" s="1638" t="s">
        <v>34</v>
      </c>
      <c r="N186" s="1639" t="s">
        <v>34</v>
      </c>
      <c r="O186" s="147"/>
    </row>
    <row r="187" spans="1:15" s="136" customFormat="1" ht="26.4" outlineLevel="1" thickTop="1" thickBot="1">
      <c r="A187" s="460"/>
      <c r="B187" s="1653" t="s">
        <v>524</v>
      </c>
      <c r="C187" s="1710">
        <v>2210</v>
      </c>
      <c r="D187" s="1711" t="s">
        <v>672</v>
      </c>
      <c r="E187" s="1712" t="s">
        <v>700</v>
      </c>
      <c r="F187" s="1634" t="s">
        <v>43</v>
      </c>
      <c r="G187" s="1635" t="s">
        <v>755</v>
      </c>
      <c r="H187" s="737">
        <f>ЗвітІнд.Кошторис!G187</f>
        <v>0</v>
      </c>
      <c r="I187" s="1011">
        <f>ЗвітІнд.Кошторис!H187</f>
        <v>0</v>
      </c>
      <c r="J187" s="1636">
        <f>ЗвітІнд.Кошторис!I187</f>
        <v>0</v>
      </c>
      <c r="K187" s="1637" t="s">
        <v>34</v>
      </c>
      <c r="L187" s="1638" t="s">
        <v>34</v>
      </c>
      <c r="M187" s="1638" t="s">
        <v>34</v>
      </c>
      <c r="N187" s="1639" t="s">
        <v>34</v>
      </c>
      <c r="O187" s="147"/>
    </row>
    <row r="188" spans="1:15" s="136" customFormat="1" ht="26.4" outlineLevel="1" thickTop="1" thickBot="1">
      <c r="A188" s="460"/>
      <c r="B188" s="1610" t="s">
        <v>526</v>
      </c>
      <c r="C188" s="1685">
        <v>2210</v>
      </c>
      <c r="D188" s="1713" t="s">
        <v>673</v>
      </c>
      <c r="E188" s="2263" t="s">
        <v>701</v>
      </c>
      <c r="F188" s="1714" t="s">
        <v>43</v>
      </c>
      <c r="G188" s="1635" t="s">
        <v>755</v>
      </c>
      <c r="H188" s="737">
        <f>ЗвітІнд.Кошторис!G188</f>
        <v>0</v>
      </c>
      <c r="I188" s="1011">
        <f>ЗвітІнд.Кошторис!H188</f>
        <v>0</v>
      </c>
      <c r="J188" s="1636">
        <f>ЗвітІнд.Кошторис!I188</f>
        <v>0</v>
      </c>
      <c r="K188" s="1637" t="s">
        <v>34</v>
      </c>
      <c r="L188" s="1638" t="s">
        <v>34</v>
      </c>
      <c r="M188" s="1638" t="s">
        <v>34</v>
      </c>
      <c r="N188" s="1639" t="s">
        <v>34</v>
      </c>
      <c r="O188" s="147"/>
    </row>
    <row r="189" spans="1:15" s="147" customFormat="1" ht="16.8" outlineLevel="1" thickTop="1" thickBot="1">
      <c r="A189" s="131"/>
      <c r="B189" s="1715" t="s">
        <v>676</v>
      </c>
      <c r="C189" s="1710">
        <v>2210</v>
      </c>
      <c r="D189" s="1716"/>
      <c r="E189" s="179" t="s">
        <v>793</v>
      </c>
      <c r="F189" s="1714" t="s">
        <v>43</v>
      </c>
      <c r="G189" s="1635"/>
      <c r="H189" s="737">
        <f>ЗвітІнд.Кошторис!G189</f>
        <v>0</v>
      </c>
      <c r="I189" s="1011">
        <f>ЗвітІнд.Кошторис!H189</f>
        <v>0</v>
      </c>
      <c r="J189" s="1636">
        <f>ЗвітІнд.Кошторис!I189</f>
        <v>0</v>
      </c>
      <c r="K189" s="1658" t="s">
        <v>34</v>
      </c>
      <c r="L189" s="1659" t="s">
        <v>34</v>
      </c>
      <c r="M189" s="1659" t="s">
        <v>34</v>
      </c>
      <c r="N189" s="1660" t="s">
        <v>34</v>
      </c>
    </row>
    <row r="190" spans="1:15" s="147" customFormat="1" ht="27" outlineLevel="1" thickTop="1">
      <c r="A190" s="131"/>
      <c r="B190" s="1717" t="s">
        <v>677</v>
      </c>
      <c r="C190" s="1718">
        <v>2210</v>
      </c>
      <c r="D190" s="1719"/>
      <c r="E190" s="199" t="s">
        <v>159</v>
      </c>
      <c r="F190" s="1720" t="s">
        <v>43</v>
      </c>
      <c r="G190" s="1721" t="s">
        <v>758</v>
      </c>
      <c r="H190" s="860">
        <f>ЗвітІнд.Кошторис!G190</f>
        <v>0</v>
      </c>
      <c r="I190" s="1052">
        <f>ЗвітІнд.Кошторис!H190</f>
        <v>0</v>
      </c>
      <c r="J190" s="1722">
        <f>ЗвітІнд.Кошторис!I190</f>
        <v>0</v>
      </c>
      <c r="K190" s="1614" t="s">
        <v>34</v>
      </c>
      <c r="L190" s="1615" t="s">
        <v>34</v>
      </c>
      <c r="M190" s="1615" t="s">
        <v>34</v>
      </c>
      <c r="N190" s="1616" t="s">
        <v>34</v>
      </c>
    </row>
    <row r="191" spans="1:15" s="147" customFormat="1" ht="39.6" outlineLevel="1">
      <c r="A191" s="131"/>
      <c r="B191" s="1681" t="s">
        <v>678</v>
      </c>
      <c r="C191" s="1688">
        <v>2210</v>
      </c>
      <c r="D191" s="1689"/>
      <c r="E191" s="164" t="s">
        <v>160</v>
      </c>
      <c r="F191" s="1452" t="s">
        <v>43</v>
      </c>
      <c r="G191" s="1691" t="s">
        <v>759</v>
      </c>
      <c r="H191" s="650">
        <f>ЗвітІнд.Кошторис!G191</f>
        <v>0</v>
      </c>
      <c r="I191" s="855">
        <f>ЗвітІнд.Кошторис!H191</f>
        <v>0</v>
      </c>
      <c r="J191" s="856">
        <f>ЗвітІнд.Кошторис!I191</f>
        <v>0</v>
      </c>
      <c r="K191" s="1549" t="s">
        <v>34</v>
      </c>
      <c r="L191" s="1538" t="s">
        <v>34</v>
      </c>
      <c r="M191" s="1538" t="s">
        <v>34</v>
      </c>
      <c r="N191" s="1539" t="s">
        <v>34</v>
      </c>
    </row>
    <row r="192" spans="1:15" s="147" customFormat="1" ht="16.2" outlineLevel="1" thickBot="1">
      <c r="A192" s="131"/>
      <c r="B192" s="1723" t="s">
        <v>679</v>
      </c>
      <c r="C192" s="1685">
        <v>2210</v>
      </c>
      <c r="D192" s="1686"/>
      <c r="E192" s="205" t="s">
        <v>794</v>
      </c>
      <c r="F192" s="1631" t="s">
        <v>43</v>
      </c>
      <c r="G192" s="1652" t="s">
        <v>753</v>
      </c>
      <c r="H192" s="863">
        <f>ЗвітІнд.Кошторис!G192</f>
        <v>0</v>
      </c>
      <c r="I192" s="1724">
        <f>ЗвітІнд.Кошторис!H192</f>
        <v>0</v>
      </c>
      <c r="J192" s="1725">
        <f>ЗвітІнд.Кошторис!I192</f>
        <v>0</v>
      </c>
      <c r="K192" s="1637" t="s">
        <v>34</v>
      </c>
      <c r="L192" s="1638" t="s">
        <v>34</v>
      </c>
      <c r="M192" s="1638" t="s">
        <v>34</v>
      </c>
      <c r="N192" s="1639" t="s">
        <v>34</v>
      </c>
    </row>
    <row r="193" spans="1:14" s="147" customFormat="1" ht="26.4" outlineLevel="1" thickTop="1" thickBot="1">
      <c r="A193" s="135"/>
      <c r="B193" s="1650" t="s">
        <v>675</v>
      </c>
      <c r="C193" s="1634">
        <v>2210</v>
      </c>
      <c r="D193" s="1708"/>
      <c r="E193" s="1633" t="s">
        <v>525</v>
      </c>
      <c r="F193" s="1634" t="s">
        <v>43</v>
      </c>
      <c r="G193" s="1271" t="s">
        <v>755</v>
      </c>
      <c r="H193" s="737">
        <f>ЗвітІнд.Кошторис!G193</f>
        <v>10.3</v>
      </c>
      <c r="I193" s="1011">
        <f>ЗвітІнд.Кошторис!H193</f>
        <v>0</v>
      </c>
      <c r="J193" s="1636">
        <f>ЗвітІнд.Кошторис!I193</f>
        <v>10.3</v>
      </c>
      <c r="K193" s="1658" t="s">
        <v>34</v>
      </c>
      <c r="L193" s="1659" t="s">
        <v>34</v>
      </c>
      <c r="M193" s="1659" t="s">
        <v>34</v>
      </c>
      <c r="N193" s="1660" t="s">
        <v>34</v>
      </c>
    </row>
    <row r="194" spans="1:14" s="147" customFormat="1" ht="27.6" outlineLevel="1" thickTop="1" thickBot="1">
      <c r="A194" s="135"/>
      <c r="B194" s="1726" t="s">
        <v>680</v>
      </c>
      <c r="C194" s="1727">
        <v>2210</v>
      </c>
      <c r="D194" s="1728"/>
      <c r="E194" s="1729" t="s">
        <v>161</v>
      </c>
      <c r="F194" s="1727" t="s">
        <v>43</v>
      </c>
      <c r="G194" s="1483" t="s">
        <v>760</v>
      </c>
      <c r="H194" s="731">
        <f>ЗвітІнд.Кошторис!G194</f>
        <v>0</v>
      </c>
      <c r="I194" s="1046">
        <f>ЗвітІнд.Кошторис!H194</f>
        <v>0</v>
      </c>
      <c r="J194" s="1730">
        <f>ЗвітІнд.Кошторис!I194</f>
        <v>0</v>
      </c>
      <c r="K194" s="1614" t="s">
        <v>34</v>
      </c>
      <c r="L194" s="1615" t="s">
        <v>34</v>
      </c>
      <c r="M194" s="1615" t="s">
        <v>34</v>
      </c>
      <c r="N194" s="1616" t="s">
        <v>34</v>
      </c>
    </row>
    <row r="195" spans="1:14" s="105" customFormat="1" ht="18.600000000000001" thickBot="1">
      <c r="A195" s="1212"/>
      <c r="B195" s="1552" t="s">
        <v>162</v>
      </c>
      <c r="C195" s="1731" t="s">
        <v>163</v>
      </c>
      <c r="D195" s="1554"/>
      <c r="E195" s="1732" t="s">
        <v>164</v>
      </c>
      <c r="F195" s="1578" t="s">
        <v>43</v>
      </c>
      <c r="G195" s="1579"/>
      <c r="H195" s="977">
        <f>H196+H197+H210+H241+H245+H246+H247+H248+H249+H250+H253+H256+H259+H263+H266+H269+H272+H275+H276+H277+H308+H311+H312+H313+H314+H322+H323</f>
        <v>1045.6999999999998</v>
      </c>
      <c r="I195" s="978">
        <f>I196+I197+I210+I241+I245+I246+I247+I248+I249+I250+I253+I256+I259+I263+I266+I269+I272+I275+I276+I277+I308+I311+I312+I313+I314+I322+I323</f>
        <v>0</v>
      </c>
      <c r="J195" s="1580">
        <f>J196+J197+J210+J241+J245+J246+J247+J248+J249+J250+J253+J256+J259+J263+J266+J269+J272+J275+J276+J277+J308+J311+J312+J313+J314+J322+J323</f>
        <v>1045.6999999999998</v>
      </c>
      <c r="K195" s="1530" t="s">
        <v>34</v>
      </c>
      <c r="L195" s="1532" t="s">
        <v>34</v>
      </c>
      <c r="M195" s="1532" t="s">
        <v>34</v>
      </c>
      <c r="N195" s="1533" t="s">
        <v>34</v>
      </c>
    </row>
    <row r="196" spans="1:14" s="147" customFormat="1" ht="75" outlineLevel="1" thickBot="1">
      <c r="A196" s="135"/>
      <c r="B196" s="1626" t="s">
        <v>165</v>
      </c>
      <c r="C196" s="1640">
        <v>2240</v>
      </c>
      <c r="D196" s="1733" t="s">
        <v>166</v>
      </c>
      <c r="E196" s="1584" t="s">
        <v>527</v>
      </c>
      <c r="F196" s="1628" t="s">
        <v>43</v>
      </c>
      <c r="G196" s="1734" t="s">
        <v>756</v>
      </c>
      <c r="H196" s="863">
        <f>ЗвітІнд.Кошторис!G196</f>
        <v>264.39999999999998</v>
      </c>
      <c r="I196" s="1724">
        <f>ЗвітІнд.Кошторис!H196</f>
        <v>0</v>
      </c>
      <c r="J196" s="1725">
        <f>ЗвітІнд.Кошторис!I196</f>
        <v>264.39999999999998</v>
      </c>
      <c r="K196" s="1637" t="s">
        <v>34</v>
      </c>
      <c r="L196" s="1638" t="s">
        <v>34</v>
      </c>
      <c r="M196" s="1638" t="s">
        <v>34</v>
      </c>
      <c r="N196" s="1639" t="s">
        <v>34</v>
      </c>
    </row>
    <row r="197" spans="1:14" s="20" customFormat="1" ht="38.4" outlineLevel="1" thickTop="1" thickBot="1">
      <c r="A197" s="135"/>
      <c r="B197" s="1735" t="s">
        <v>167</v>
      </c>
      <c r="C197" s="1710">
        <v>2240</v>
      </c>
      <c r="D197" s="1716" t="s">
        <v>57</v>
      </c>
      <c r="E197" s="1736" t="s">
        <v>168</v>
      </c>
      <c r="F197" s="1737" t="s">
        <v>43</v>
      </c>
      <c r="G197" s="1738" t="s">
        <v>757</v>
      </c>
      <c r="H197" s="846">
        <f>ЗвітІнд.Кошторис!G197</f>
        <v>0</v>
      </c>
      <c r="I197" s="868">
        <f>ЗвітІнд.Кошторис!H197</f>
        <v>0</v>
      </c>
      <c r="J197" s="869">
        <f>ЗвітІнд.Кошторис!I197</f>
        <v>0</v>
      </c>
      <c r="K197" s="1637" t="s">
        <v>34</v>
      </c>
      <c r="L197" s="1638" t="s">
        <v>34</v>
      </c>
      <c r="M197" s="1638" t="s">
        <v>34</v>
      </c>
      <c r="N197" s="1639" t="s">
        <v>34</v>
      </c>
    </row>
    <row r="198" spans="1:14" s="20" customFormat="1" ht="27" outlineLevel="1" thickTop="1">
      <c r="A198" s="135"/>
      <c r="B198" s="1687" t="s">
        <v>169</v>
      </c>
      <c r="C198" s="1640">
        <v>2240</v>
      </c>
      <c r="D198" s="1641" t="s">
        <v>57</v>
      </c>
      <c r="E198" s="187" t="s">
        <v>646</v>
      </c>
      <c r="F198" s="1582" t="s">
        <v>43</v>
      </c>
      <c r="G198" s="1585" t="s">
        <v>757</v>
      </c>
      <c r="H198" s="653">
        <f>ЗвітІнд.Кошторис!G198</f>
        <v>0</v>
      </c>
      <c r="I198" s="836">
        <f>ЗвітІнд.Кошторис!H198</f>
        <v>0</v>
      </c>
      <c r="J198" s="837">
        <f>ЗвітІнд.Кошторис!I198</f>
        <v>0</v>
      </c>
      <c r="K198" s="1614" t="s">
        <v>34</v>
      </c>
      <c r="L198" s="1615" t="s">
        <v>34</v>
      </c>
      <c r="M198" s="1615" t="s">
        <v>34</v>
      </c>
      <c r="N198" s="1616" t="s">
        <v>34</v>
      </c>
    </row>
    <row r="199" spans="1:14" s="218" customFormat="1" ht="12" outlineLevel="1">
      <c r="A199" s="1213"/>
      <c r="B199" s="1589"/>
      <c r="C199" s="1642"/>
      <c r="D199" s="1739"/>
      <c r="E199" s="1592" t="s">
        <v>170</v>
      </c>
      <c r="F199" s="1590" t="s">
        <v>35</v>
      </c>
      <c r="G199" s="1593" t="s">
        <v>757</v>
      </c>
      <c r="H199" s="838">
        <f>ЗвітІнд.Кошторис!G199</f>
        <v>0</v>
      </c>
      <c r="I199" s="1594">
        <f>ЗвітІнд.Кошторис!H199</f>
        <v>0</v>
      </c>
      <c r="J199" s="1595">
        <f>ЗвітІнд.Кошторис!I199</f>
        <v>0</v>
      </c>
      <c r="K199" s="1596" t="s">
        <v>34</v>
      </c>
      <c r="L199" s="1597" t="s">
        <v>34</v>
      </c>
      <c r="M199" s="1597" t="s">
        <v>34</v>
      </c>
      <c r="N199" s="1598" t="s">
        <v>34</v>
      </c>
    </row>
    <row r="200" spans="1:14" s="218" customFormat="1" ht="12" outlineLevel="1">
      <c r="A200" s="1213"/>
      <c r="B200" s="1589"/>
      <c r="C200" s="1642"/>
      <c r="D200" s="1739"/>
      <c r="E200" s="1592" t="s">
        <v>171</v>
      </c>
      <c r="F200" s="1590" t="s">
        <v>172</v>
      </c>
      <c r="G200" s="1593" t="s">
        <v>757</v>
      </c>
      <c r="H200" s="838">
        <f>ЗвітІнд.Кошторис!G200</f>
        <v>0</v>
      </c>
      <c r="I200" s="1594">
        <f>ЗвітІнд.Кошторис!H200</f>
        <v>0</v>
      </c>
      <c r="J200" s="1595">
        <f>ЗвітІнд.Кошторис!I200</f>
        <v>0</v>
      </c>
      <c r="K200" s="1671" t="s">
        <v>34</v>
      </c>
      <c r="L200" s="1672" t="s">
        <v>34</v>
      </c>
      <c r="M200" s="1672" t="s">
        <v>34</v>
      </c>
      <c r="N200" s="1673" t="s">
        <v>34</v>
      </c>
    </row>
    <row r="201" spans="1:14" s="218" customFormat="1" ht="12" outlineLevel="1">
      <c r="A201" s="1213"/>
      <c r="B201" s="1589"/>
      <c r="C201" s="1642"/>
      <c r="D201" s="1739"/>
      <c r="E201" s="1592" t="s">
        <v>648</v>
      </c>
      <c r="F201" s="1590" t="s">
        <v>62</v>
      </c>
      <c r="G201" s="1593" t="s">
        <v>757</v>
      </c>
      <c r="H201" s="1678">
        <f>ЗвітІнд.Кошторис!G201</f>
        <v>0</v>
      </c>
      <c r="I201" s="1679">
        <f>ЗвітІнд.Кошторис!H201</f>
        <v>0</v>
      </c>
      <c r="J201" s="1680">
        <f>ЗвітІнд.Кошторис!I201</f>
        <v>0</v>
      </c>
      <c r="K201" s="1596" t="s">
        <v>34</v>
      </c>
      <c r="L201" s="1597" t="s">
        <v>34</v>
      </c>
      <c r="M201" s="1597" t="s">
        <v>34</v>
      </c>
      <c r="N201" s="1598" t="s">
        <v>34</v>
      </c>
    </row>
    <row r="202" spans="1:14" s="20" customFormat="1" ht="39.6" outlineLevel="1">
      <c r="A202" s="135"/>
      <c r="B202" s="1687" t="s">
        <v>173</v>
      </c>
      <c r="C202" s="1640">
        <v>2240</v>
      </c>
      <c r="D202" s="1641" t="s">
        <v>57</v>
      </c>
      <c r="E202" s="164" t="s">
        <v>647</v>
      </c>
      <c r="F202" s="1740" t="s">
        <v>43</v>
      </c>
      <c r="G202" s="1741" t="s">
        <v>757</v>
      </c>
      <c r="H202" s="650">
        <f>ЗвітІнд.Кошторис!G202</f>
        <v>0</v>
      </c>
      <c r="I202" s="855">
        <f>ЗвітІнд.Кошторис!H202</f>
        <v>0</v>
      </c>
      <c r="J202" s="856">
        <f>ЗвітІнд.Кошторис!I202</f>
        <v>0</v>
      </c>
      <c r="K202" s="1675" t="s">
        <v>34</v>
      </c>
      <c r="L202" s="1676" t="s">
        <v>34</v>
      </c>
      <c r="M202" s="1676" t="s">
        <v>34</v>
      </c>
      <c r="N202" s="1677" t="s">
        <v>34</v>
      </c>
    </row>
    <row r="203" spans="1:14" s="218" customFormat="1" ht="12" outlineLevel="1">
      <c r="A203" s="1213"/>
      <c r="B203" s="1589"/>
      <c r="C203" s="1642"/>
      <c r="D203" s="1739"/>
      <c r="E203" s="1592" t="s">
        <v>650</v>
      </c>
      <c r="F203" s="1590" t="s">
        <v>35</v>
      </c>
      <c r="G203" s="1593" t="s">
        <v>757</v>
      </c>
      <c r="H203" s="838">
        <f>ЗвітІнд.Кошторис!G203</f>
        <v>0</v>
      </c>
      <c r="I203" s="1594">
        <f>ЗвітІнд.Кошторис!H203</f>
        <v>0</v>
      </c>
      <c r="J203" s="1595">
        <f>ЗвітІнд.Кошторис!I203</f>
        <v>0</v>
      </c>
      <c r="K203" s="1596" t="s">
        <v>34</v>
      </c>
      <c r="L203" s="1597" t="s">
        <v>34</v>
      </c>
      <c r="M203" s="1597" t="s">
        <v>34</v>
      </c>
      <c r="N203" s="1598" t="s">
        <v>34</v>
      </c>
    </row>
    <row r="204" spans="1:14" s="218" customFormat="1" ht="12" outlineLevel="1">
      <c r="A204" s="1213"/>
      <c r="B204" s="1589"/>
      <c r="C204" s="1642"/>
      <c r="D204" s="1739"/>
      <c r="E204" s="1592" t="s">
        <v>171</v>
      </c>
      <c r="F204" s="1590" t="s">
        <v>172</v>
      </c>
      <c r="G204" s="1593" t="s">
        <v>757</v>
      </c>
      <c r="H204" s="838">
        <f>ЗвітІнд.Кошторис!G204</f>
        <v>0</v>
      </c>
      <c r="I204" s="1594">
        <f>ЗвітІнд.Кошторис!H204</f>
        <v>0</v>
      </c>
      <c r="J204" s="1595">
        <f>ЗвітІнд.Кошторис!I204</f>
        <v>0</v>
      </c>
      <c r="K204" s="1671" t="s">
        <v>34</v>
      </c>
      <c r="L204" s="1672" t="s">
        <v>34</v>
      </c>
      <c r="M204" s="1672" t="s">
        <v>34</v>
      </c>
      <c r="N204" s="1673" t="s">
        <v>34</v>
      </c>
    </row>
    <row r="205" spans="1:14" s="93" customFormat="1" ht="12" outlineLevel="1">
      <c r="A205" s="1213"/>
      <c r="B205" s="1742"/>
      <c r="C205" s="1743"/>
      <c r="D205" s="1643"/>
      <c r="E205" s="1592" t="s">
        <v>648</v>
      </c>
      <c r="F205" s="1590" t="s">
        <v>62</v>
      </c>
      <c r="G205" s="1593" t="s">
        <v>757</v>
      </c>
      <c r="H205" s="1678">
        <f>ЗвітІнд.Кошторис!G205</f>
        <v>0</v>
      </c>
      <c r="I205" s="1679">
        <f>ЗвітІнд.Кошторис!H205</f>
        <v>0</v>
      </c>
      <c r="J205" s="1680">
        <f>ЗвітІнд.Кошторис!I205</f>
        <v>0</v>
      </c>
      <c r="K205" s="1596" t="s">
        <v>34</v>
      </c>
      <c r="L205" s="1597" t="s">
        <v>34</v>
      </c>
      <c r="M205" s="1597" t="s">
        <v>34</v>
      </c>
      <c r="N205" s="1598" t="s">
        <v>34</v>
      </c>
    </row>
    <row r="206" spans="1:14" s="20" customFormat="1" ht="39.6" outlineLevel="1">
      <c r="A206" s="135"/>
      <c r="B206" s="1687" t="s">
        <v>174</v>
      </c>
      <c r="C206" s="1640">
        <v>2240</v>
      </c>
      <c r="D206" s="1641" t="s">
        <v>57</v>
      </c>
      <c r="E206" s="164" t="s">
        <v>649</v>
      </c>
      <c r="F206" s="1740" t="s">
        <v>43</v>
      </c>
      <c r="G206" s="1741" t="s">
        <v>757</v>
      </c>
      <c r="H206" s="650">
        <f>ЗвітІнд.Кошторис!G206</f>
        <v>0</v>
      </c>
      <c r="I206" s="855">
        <f>ЗвітІнд.Кошторис!H206</f>
        <v>0</v>
      </c>
      <c r="J206" s="856">
        <f>ЗвітІнд.Кошторис!I206</f>
        <v>0</v>
      </c>
      <c r="K206" s="1675" t="s">
        <v>34</v>
      </c>
      <c r="L206" s="1676" t="s">
        <v>34</v>
      </c>
      <c r="M206" s="1676" t="s">
        <v>34</v>
      </c>
      <c r="N206" s="1677" t="s">
        <v>34</v>
      </c>
    </row>
    <row r="207" spans="1:14" s="93" customFormat="1" ht="12" outlineLevel="1">
      <c r="A207" s="1213"/>
      <c r="B207" s="1742"/>
      <c r="C207" s="1743"/>
      <c r="D207" s="1643"/>
      <c r="E207" s="1592" t="s">
        <v>175</v>
      </c>
      <c r="F207" s="1590" t="s">
        <v>35</v>
      </c>
      <c r="G207" s="1593" t="s">
        <v>757</v>
      </c>
      <c r="H207" s="838">
        <f>ЗвітІнд.Кошторис!G207</f>
        <v>0</v>
      </c>
      <c r="I207" s="1594">
        <f>ЗвітІнд.Кошторис!H207</f>
        <v>0</v>
      </c>
      <c r="J207" s="1595">
        <f>ЗвітІнд.Кошторис!I207</f>
        <v>0</v>
      </c>
      <c r="K207" s="1596" t="s">
        <v>34</v>
      </c>
      <c r="L207" s="1597" t="s">
        <v>34</v>
      </c>
      <c r="M207" s="1597" t="s">
        <v>34</v>
      </c>
      <c r="N207" s="1598" t="s">
        <v>34</v>
      </c>
    </row>
    <row r="208" spans="1:14" s="93" customFormat="1" ht="12" outlineLevel="1">
      <c r="A208" s="1213"/>
      <c r="B208" s="1742"/>
      <c r="C208" s="1743"/>
      <c r="D208" s="1643"/>
      <c r="E208" s="1744" t="s">
        <v>176</v>
      </c>
      <c r="F208" s="1590" t="s">
        <v>172</v>
      </c>
      <c r="G208" s="1593" t="s">
        <v>757</v>
      </c>
      <c r="H208" s="838">
        <f>ЗвітІнд.Кошторис!G208</f>
        <v>0</v>
      </c>
      <c r="I208" s="1594">
        <f>ЗвітІнд.Кошторис!H208</f>
        <v>0</v>
      </c>
      <c r="J208" s="1595">
        <f>ЗвітІнд.Кошторис!I208</f>
        <v>0</v>
      </c>
      <c r="K208" s="1671" t="s">
        <v>34</v>
      </c>
      <c r="L208" s="1672" t="s">
        <v>34</v>
      </c>
      <c r="M208" s="1672" t="s">
        <v>34</v>
      </c>
      <c r="N208" s="1673" t="s">
        <v>34</v>
      </c>
    </row>
    <row r="209" spans="1:14" s="93" customFormat="1" ht="12.6" outlineLevel="1" thickBot="1">
      <c r="A209" s="1213"/>
      <c r="B209" s="1745"/>
      <c r="C209" s="1746"/>
      <c r="D209" s="1713"/>
      <c r="E209" s="1747" t="s">
        <v>648</v>
      </c>
      <c r="F209" s="1600" t="s">
        <v>62</v>
      </c>
      <c r="G209" s="1603" t="s">
        <v>757</v>
      </c>
      <c r="H209" s="1604">
        <f>ЗвітІнд.Кошторис!G209</f>
        <v>0</v>
      </c>
      <c r="I209" s="1605">
        <f>ЗвітІнд.Кошторис!H209</f>
        <v>0</v>
      </c>
      <c r="J209" s="1606">
        <f>ЗвітІнд.Кошторис!I209</f>
        <v>0</v>
      </c>
      <c r="K209" s="1607" t="s">
        <v>34</v>
      </c>
      <c r="L209" s="1608" t="s">
        <v>34</v>
      </c>
      <c r="M209" s="1608" t="s">
        <v>34</v>
      </c>
      <c r="N209" s="1609" t="s">
        <v>34</v>
      </c>
    </row>
    <row r="210" spans="1:14" s="121" customFormat="1" ht="27.6" outlineLevel="1" thickTop="1" thickBot="1">
      <c r="A210" s="135"/>
      <c r="B210" s="1748" t="s">
        <v>178</v>
      </c>
      <c r="C210" s="1685">
        <v>2240</v>
      </c>
      <c r="D210" s="1686" t="s">
        <v>57</v>
      </c>
      <c r="E210" s="1694" t="s">
        <v>179</v>
      </c>
      <c r="F210" s="1749" t="s">
        <v>43</v>
      </c>
      <c r="G210" s="1750" t="s">
        <v>755</v>
      </c>
      <c r="H210" s="737">
        <f>ЗвітІнд.Кошторис!G210</f>
        <v>0</v>
      </c>
      <c r="I210" s="1011">
        <f>ЗвітІнд.Кошторис!H210</f>
        <v>0</v>
      </c>
      <c r="J210" s="1636">
        <f>ЗвітІнд.Кошторис!I210</f>
        <v>0</v>
      </c>
      <c r="K210" s="1637" t="s">
        <v>34</v>
      </c>
      <c r="L210" s="1638" t="s">
        <v>34</v>
      </c>
      <c r="M210" s="1638" t="s">
        <v>34</v>
      </c>
      <c r="N210" s="1639" t="s">
        <v>34</v>
      </c>
    </row>
    <row r="211" spans="1:14" s="147" customFormat="1" ht="14.4" outlineLevel="1" thickTop="1">
      <c r="A211" s="460"/>
      <c r="B211" s="1687" t="s">
        <v>180</v>
      </c>
      <c r="C211" s="1688">
        <v>2240</v>
      </c>
      <c r="D211" s="1689" t="s">
        <v>57</v>
      </c>
      <c r="E211" s="164" t="s">
        <v>181</v>
      </c>
      <c r="F211" s="1662" t="s">
        <v>43</v>
      </c>
      <c r="G211" s="1613" t="s">
        <v>755</v>
      </c>
      <c r="H211" s="653">
        <f>ЗвітІнд.Кошторис!G211</f>
        <v>0</v>
      </c>
      <c r="I211" s="836">
        <f>ЗвітІнд.Кошторис!H211</f>
        <v>0</v>
      </c>
      <c r="J211" s="837">
        <f>ЗвітІнд.Кошторис!I211</f>
        <v>0</v>
      </c>
      <c r="K211" s="1614" t="s">
        <v>34</v>
      </c>
      <c r="L211" s="1615" t="s">
        <v>34</v>
      </c>
      <c r="M211" s="1615" t="s">
        <v>34</v>
      </c>
      <c r="N211" s="1616" t="s">
        <v>34</v>
      </c>
    </row>
    <row r="212" spans="1:14" s="234" customFormat="1" ht="13.2" outlineLevel="1">
      <c r="A212" s="135"/>
      <c r="B212" s="1742" t="s">
        <v>182</v>
      </c>
      <c r="C212" s="1743">
        <v>2240</v>
      </c>
      <c r="D212" s="1643" t="s">
        <v>57</v>
      </c>
      <c r="E212" s="1751" t="s">
        <v>183</v>
      </c>
      <c r="F212" s="1752" t="s">
        <v>43</v>
      </c>
      <c r="G212" s="1753" t="s">
        <v>755</v>
      </c>
      <c r="H212" s="870">
        <f>ЗвітІнд.Кошторис!G212</f>
        <v>0</v>
      </c>
      <c r="I212" s="871">
        <f>ЗвітІнд.Кошторис!H212</f>
        <v>0</v>
      </c>
      <c r="J212" s="872">
        <f>ЗвітІнд.Кошторис!I212</f>
        <v>0</v>
      </c>
      <c r="K212" s="1671" t="s">
        <v>34</v>
      </c>
      <c r="L212" s="1672" t="s">
        <v>34</v>
      </c>
      <c r="M212" s="1672" t="s">
        <v>34</v>
      </c>
      <c r="N212" s="1673" t="s">
        <v>34</v>
      </c>
    </row>
    <row r="213" spans="1:14" s="235" customFormat="1" ht="10.8" outlineLevel="1">
      <c r="A213" s="1227"/>
      <c r="B213" s="1754"/>
      <c r="C213" s="1755"/>
      <c r="D213" s="1756" t="s">
        <v>57</v>
      </c>
      <c r="E213" s="1757" t="s">
        <v>85</v>
      </c>
      <c r="F213" s="1758" t="s">
        <v>35</v>
      </c>
      <c r="G213" s="1759" t="s">
        <v>755</v>
      </c>
      <c r="H213" s="873">
        <f>ЗвітІнд.Кошторис!G213</f>
        <v>0</v>
      </c>
      <c r="I213" s="1760">
        <f>ЗвітІнд.Кошторис!H213</f>
        <v>0</v>
      </c>
      <c r="J213" s="1761">
        <f>ЗвітІнд.Кошторис!I213</f>
        <v>0</v>
      </c>
      <c r="K213" s="1762" t="s">
        <v>34</v>
      </c>
      <c r="L213" s="1763" t="s">
        <v>34</v>
      </c>
      <c r="M213" s="1763" t="s">
        <v>34</v>
      </c>
      <c r="N213" s="1764" t="s">
        <v>34</v>
      </c>
    </row>
    <row r="214" spans="1:14" s="235" customFormat="1" ht="10.8" outlineLevel="1">
      <c r="A214" s="1227"/>
      <c r="B214" s="1754"/>
      <c r="C214" s="1755"/>
      <c r="D214" s="1756" t="s">
        <v>57</v>
      </c>
      <c r="E214" s="1757" t="s">
        <v>86</v>
      </c>
      <c r="F214" s="1758" t="s">
        <v>62</v>
      </c>
      <c r="G214" s="1759" t="s">
        <v>755</v>
      </c>
      <c r="H214" s="1765">
        <f>ЗвітІнд.Кошторис!G214</f>
        <v>0</v>
      </c>
      <c r="I214" s="1766">
        <f>ЗвітІнд.Кошторис!H214</f>
        <v>0</v>
      </c>
      <c r="J214" s="1767">
        <f>ЗвітІнд.Кошторис!I214</f>
        <v>0</v>
      </c>
      <c r="K214" s="1762" t="s">
        <v>34</v>
      </c>
      <c r="L214" s="1763" t="s">
        <v>34</v>
      </c>
      <c r="M214" s="1763" t="s">
        <v>34</v>
      </c>
      <c r="N214" s="1764" t="s">
        <v>34</v>
      </c>
    </row>
    <row r="215" spans="1:14" s="234" customFormat="1" ht="13.2" outlineLevel="1">
      <c r="A215" s="135"/>
      <c r="B215" s="1742" t="s">
        <v>184</v>
      </c>
      <c r="C215" s="1743">
        <v>2240</v>
      </c>
      <c r="D215" s="1643" t="s">
        <v>57</v>
      </c>
      <c r="E215" s="1751" t="s">
        <v>185</v>
      </c>
      <c r="F215" s="1752" t="s">
        <v>43</v>
      </c>
      <c r="G215" s="1753" t="s">
        <v>755</v>
      </c>
      <c r="H215" s="870">
        <f>ЗвітІнд.Кошторис!G215</f>
        <v>0</v>
      </c>
      <c r="I215" s="871">
        <f>ЗвітІнд.Кошторис!H215</f>
        <v>0</v>
      </c>
      <c r="J215" s="872">
        <f>ЗвітІнд.Кошторис!I215</f>
        <v>0</v>
      </c>
      <c r="K215" s="1671" t="s">
        <v>34</v>
      </c>
      <c r="L215" s="1672" t="s">
        <v>34</v>
      </c>
      <c r="M215" s="1672" t="s">
        <v>34</v>
      </c>
      <c r="N215" s="1673" t="s">
        <v>34</v>
      </c>
    </row>
    <row r="216" spans="1:14" s="235" customFormat="1" ht="10.8" outlineLevel="1">
      <c r="A216" s="1227"/>
      <c r="B216" s="1754"/>
      <c r="C216" s="1755"/>
      <c r="D216" s="1756" t="s">
        <v>57</v>
      </c>
      <c r="E216" s="1757" t="s">
        <v>85</v>
      </c>
      <c r="F216" s="1758" t="s">
        <v>35</v>
      </c>
      <c r="G216" s="1759" t="s">
        <v>755</v>
      </c>
      <c r="H216" s="873">
        <f>ЗвітІнд.Кошторис!G216</f>
        <v>0</v>
      </c>
      <c r="I216" s="1760">
        <f>ЗвітІнд.Кошторис!H216</f>
        <v>0</v>
      </c>
      <c r="J216" s="1761">
        <f>ЗвітІнд.Кошторис!I216</f>
        <v>0</v>
      </c>
      <c r="K216" s="1762" t="s">
        <v>34</v>
      </c>
      <c r="L216" s="1763" t="s">
        <v>34</v>
      </c>
      <c r="M216" s="1763" t="s">
        <v>34</v>
      </c>
      <c r="N216" s="1764" t="s">
        <v>34</v>
      </c>
    </row>
    <row r="217" spans="1:14" s="235" customFormat="1" ht="10.8" outlineLevel="1">
      <c r="A217" s="1227"/>
      <c r="B217" s="1754"/>
      <c r="C217" s="1755"/>
      <c r="D217" s="1756" t="s">
        <v>57</v>
      </c>
      <c r="E217" s="1757" t="s">
        <v>86</v>
      </c>
      <c r="F217" s="1758" t="s">
        <v>62</v>
      </c>
      <c r="G217" s="1759" t="s">
        <v>755</v>
      </c>
      <c r="H217" s="1765">
        <f>ЗвітІнд.Кошторис!G217</f>
        <v>0</v>
      </c>
      <c r="I217" s="1766">
        <f>ЗвітІнд.Кошторис!H217</f>
        <v>0</v>
      </c>
      <c r="J217" s="1767">
        <f>ЗвітІнд.Кошторис!I217</f>
        <v>0</v>
      </c>
      <c r="K217" s="1762" t="s">
        <v>34</v>
      </c>
      <c r="L217" s="1763" t="s">
        <v>34</v>
      </c>
      <c r="M217" s="1763" t="s">
        <v>34</v>
      </c>
      <c r="N217" s="1764" t="s">
        <v>34</v>
      </c>
    </row>
    <row r="218" spans="1:14" s="234" customFormat="1" ht="13.2" outlineLevel="1">
      <c r="A218" s="135"/>
      <c r="B218" s="1742" t="s">
        <v>485</v>
      </c>
      <c r="C218" s="1743">
        <v>2240</v>
      </c>
      <c r="D218" s="1643" t="s">
        <v>57</v>
      </c>
      <c r="E218" s="1751" t="s">
        <v>186</v>
      </c>
      <c r="F218" s="1752" t="s">
        <v>43</v>
      </c>
      <c r="G218" s="1753" t="s">
        <v>755</v>
      </c>
      <c r="H218" s="870">
        <f>ЗвітІнд.Кошторис!G218</f>
        <v>0</v>
      </c>
      <c r="I218" s="871">
        <f>ЗвітІнд.Кошторис!H218</f>
        <v>0</v>
      </c>
      <c r="J218" s="872">
        <f>ЗвітІнд.Кошторис!I218</f>
        <v>0</v>
      </c>
      <c r="K218" s="1671" t="s">
        <v>34</v>
      </c>
      <c r="L218" s="1672" t="s">
        <v>34</v>
      </c>
      <c r="M218" s="1672" t="s">
        <v>34</v>
      </c>
      <c r="N218" s="1673" t="s">
        <v>34</v>
      </c>
    </row>
    <row r="219" spans="1:14" s="235" customFormat="1" ht="10.8" outlineLevel="1">
      <c r="A219" s="1227"/>
      <c r="B219" s="1754"/>
      <c r="C219" s="1755"/>
      <c r="D219" s="1756" t="s">
        <v>57</v>
      </c>
      <c r="E219" s="1757" t="s">
        <v>85</v>
      </c>
      <c r="F219" s="1758" t="s">
        <v>35</v>
      </c>
      <c r="G219" s="1759" t="s">
        <v>755</v>
      </c>
      <c r="H219" s="873">
        <f>ЗвітІнд.Кошторис!G219</f>
        <v>0</v>
      </c>
      <c r="I219" s="1760">
        <f>ЗвітІнд.Кошторис!H219</f>
        <v>0</v>
      </c>
      <c r="J219" s="1761">
        <f>ЗвітІнд.Кошторис!I219</f>
        <v>0</v>
      </c>
      <c r="K219" s="1762" t="s">
        <v>34</v>
      </c>
      <c r="L219" s="1763" t="s">
        <v>34</v>
      </c>
      <c r="M219" s="1763" t="s">
        <v>34</v>
      </c>
      <c r="N219" s="1764" t="s">
        <v>34</v>
      </c>
    </row>
    <row r="220" spans="1:14" s="235" customFormat="1" ht="10.8" outlineLevel="1">
      <c r="A220" s="1227"/>
      <c r="B220" s="1754"/>
      <c r="C220" s="1755"/>
      <c r="D220" s="1756" t="s">
        <v>57</v>
      </c>
      <c r="E220" s="1757" t="s">
        <v>86</v>
      </c>
      <c r="F220" s="1758" t="s">
        <v>62</v>
      </c>
      <c r="G220" s="1759" t="s">
        <v>755</v>
      </c>
      <c r="H220" s="1765">
        <f>ЗвітІнд.Кошторис!G220</f>
        <v>0</v>
      </c>
      <c r="I220" s="1766">
        <f>ЗвітІнд.Кошторис!H220</f>
        <v>0</v>
      </c>
      <c r="J220" s="1767">
        <f>ЗвітІнд.Кошторис!I220</f>
        <v>0</v>
      </c>
      <c r="K220" s="1762" t="s">
        <v>34</v>
      </c>
      <c r="L220" s="1763" t="s">
        <v>34</v>
      </c>
      <c r="M220" s="1763" t="s">
        <v>34</v>
      </c>
      <c r="N220" s="1764" t="s">
        <v>34</v>
      </c>
    </row>
    <row r="221" spans="1:14" s="147" customFormat="1" outlineLevel="1">
      <c r="A221" s="460"/>
      <c r="B221" s="1687" t="s">
        <v>187</v>
      </c>
      <c r="C221" s="1688">
        <v>2240</v>
      </c>
      <c r="D221" s="1689" t="s">
        <v>57</v>
      </c>
      <c r="E221" s="164" t="s">
        <v>188</v>
      </c>
      <c r="F221" s="1662" t="s">
        <v>43</v>
      </c>
      <c r="G221" s="1613" t="s">
        <v>755</v>
      </c>
      <c r="H221" s="653">
        <f>ЗвітІнд.Кошторис!G221</f>
        <v>0</v>
      </c>
      <c r="I221" s="836">
        <f>ЗвітІнд.Кошторис!H221</f>
        <v>0</v>
      </c>
      <c r="J221" s="837">
        <f>ЗвітІнд.Кошторис!I221</f>
        <v>0</v>
      </c>
      <c r="K221" s="1614" t="s">
        <v>34</v>
      </c>
      <c r="L221" s="1615" t="s">
        <v>34</v>
      </c>
      <c r="M221" s="1615" t="s">
        <v>34</v>
      </c>
      <c r="N221" s="1616" t="s">
        <v>34</v>
      </c>
    </row>
    <row r="222" spans="1:14" s="234" customFormat="1" ht="13.2" outlineLevel="1">
      <c r="A222" s="135"/>
      <c r="B222" s="1742" t="s">
        <v>189</v>
      </c>
      <c r="C222" s="1743">
        <v>2240</v>
      </c>
      <c r="D222" s="1643" t="s">
        <v>57</v>
      </c>
      <c r="E222" s="1751" t="s">
        <v>183</v>
      </c>
      <c r="F222" s="1752" t="s">
        <v>43</v>
      </c>
      <c r="G222" s="1753" t="s">
        <v>755</v>
      </c>
      <c r="H222" s="870">
        <f>ЗвітІнд.Кошторис!G222</f>
        <v>0</v>
      </c>
      <c r="I222" s="871">
        <f>ЗвітІнд.Кошторис!H222</f>
        <v>0</v>
      </c>
      <c r="J222" s="872">
        <f>ЗвітІнд.Кошторис!I222</f>
        <v>0</v>
      </c>
      <c r="K222" s="1671" t="s">
        <v>34</v>
      </c>
      <c r="L222" s="1672" t="s">
        <v>34</v>
      </c>
      <c r="M222" s="1672" t="s">
        <v>34</v>
      </c>
      <c r="N222" s="1673" t="s">
        <v>34</v>
      </c>
    </row>
    <row r="223" spans="1:14" s="235" customFormat="1" ht="10.8" outlineLevel="1">
      <c r="A223" s="1227"/>
      <c r="B223" s="1754"/>
      <c r="C223" s="1755"/>
      <c r="D223" s="1756" t="s">
        <v>57</v>
      </c>
      <c r="E223" s="1757" t="s">
        <v>85</v>
      </c>
      <c r="F223" s="1758" t="s">
        <v>35</v>
      </c>
      <c r="G223" s="1759" t="s">
        <v>755</v>
      </c>
      <c r="H223" s="873">
        <f>ЗвітІнд.Кошторис!G223</f>
        <v>0</v>
      </c>
      <c r="I223" s="1760">
        <f>ЗвітІнд.Кошторис!H223</f>
        <v>0</v>
      </c>
      <c r="J223" s="1761">
        <f>ЗвітІнд.Кошторис!I223</f>
        <v>0</v>
      </c>
      <c r="K223" s="1762" t="s">
        <v>34</v>
      </c>
      <c r="L223" s="1763" t="s">
        <v>34</v>
      </c>
      <c r="M223" s="1763" t="s">
        <v>34</v>
      </c>
      <c r="N223" s="1764" t="s">
        <v>34</v>
      </c>
    </row>
    <row r="224" spans="1:14" s="235" customFormat="1" ht="10.8" outlineLevel="1">
      <c r="A224" s="1227"/>
      <c r="B224" s="1754"/>
      <c r="C224" s="1755"/>
      <c r="D224" s="1756" t="s">
        <v>57</v>
      </c>
      <c r="E224" s="1757" t="s">
        <v>86</v>
      </c>
      <c r="F224" s="1758" t="s">
        <v>62</v>
      </c>
      <c r="G224" s="1759" t="s">
        <v>755</v>
      </c>
      <c r="H224" s="1765">
        <f>ЗвітІнд.Кошторис!G224</f>
        <v>0</v>
      </c>
      <c r="I224" s="1766">
        <f>ЗвітІнд.Кошторис!H224</f>
        <v>0</v>
      </c>
      <c r="J224" s="1767">
        <f>ЗвітІнд.Кошторис!I224</f>
        <v>0</v>
      </c>
      <c r="K224" s="1762" t="s">
        <v>34</v>
      </c>
      <c r="L224" s="1763" t="s">
        <v>34</v>
      </c>
      <c r="M224" s="1763" t="s">
        <v>34</v>
      </c>
      <c r="N224" s="1764" t="s">
        <v>34</v>
      </c>
    </row>
    <row r="225" spans="1:14" s="234" customFormat="1" ht="13.2" outlineLevel="1">
      <c r="A225" s="135"/>
      <c r="B225" s="1742" t="s">
        <v>190</v>
      </c>
      <c r="C225" s="1743">
        <v>2240</v>
      </c>
      <c r="D225" s="1643" t="s">
        <v>57</v>
      </c>
      <c r="E225" s="1751" t="s">
        <v>185</v>
      </c>
      <c r="F225" s="1752" t="s">
        <v>43</v>
      </c>
      <c r="G225" s="1753" t="s">
        <v>755</v>
      </c>
      <c r="H225" s="870">
        <f>ЗвітІнд.Кошторис!G225</f>
        <v>0</v>
      </c>
      <c r="I225" s="871">
        <f>ЗвітІнд.Кошторис!H225</f>
        <v>0</v>
      </c>
      <c r="J225" s="872">
        <f>ЗвітІнд.Кошторис!I225</f>
        <v>0</v>
      </c>
      <c r="K225" s="1671" t="s">
        <v>34</v>
      </c>
      <c r="L225" s="1672" t="s">
        <v>34</v>
      </c>
      <c r="M225" s="1672" t="s">
        <v>34</v>
      </c>
      <c r="N225" s="1673" t="s">
        <v>34</v>
      </c>
    </row>
    <row r="226" spans="1:14" s="235" customFormat="1" ht="10.8" outlineLevel="1">
      <c r="A226" s="1227"/>
      <c r="B226" s="1754"/>
      <c r="C226" s="1755"/>
      <c r="D226" s="1756" t="s">
        <v>57</v>
      </c>
      <c r="E226" s="1757" t="s">
        <v>85</v>
      </c>
      <c r="F226" s="1758" t="s">
        <v>35</v>
      </c>
      <c r="G226" s="1759" t="s">
        <v>755</v>
      </c>
      <c r="H226" s="873">
        <f>ЗвітІнд.Кошторис!G226</f>
        <v>0</v>
      </c>
      <c r="I226" s="1760">
        <f>ЗвітІнд.Кошторис!H226</f>
        <v>0</v>
      </c>
      <c r="J226" s="1761">
        <f>ЗвітІнд.Кошторис!I226</f>
        <v>0</v>
      </c>
      <c r="K226" s="1762" t="s">
        <v>34</v>
      </c>
      <c r="L226" s="1763" t="s">
        <v>34</v>
      </c>
      <c r="M226" s="1763" t="s">
        <v>34</v>
      </c>
      <c r="N226" s="1764" t="s">
        <v>34</v>
      </c>
    </row>
    <row r="227" spans="1:14" s="235" customFormat="1" ht="10.8" outlineLevel="1">
      <c r="A227" s="1227"/>
      <c r="B227" s="1754"/>
      <c r="C227" s="1755"/>
      <c r="D227" s="1756" t="s">
        <v>57</v>
      </c>
      <c r="E227" s="1757" t="s">
        <v>86</v>
      </c>
      <c r="F227" s="1758" t="s">
        <v>62</v>
      </c>
      <c r="G227" s="1759" t="s">
        <v>755</v>
      </c>
      <c r="H227" s="1765">
        <f>ЗвітІнд.Кошторис!G227</f>
        <v>0</v>
      </c>
      <c r="I227" s="1766">
        <f>ЗвітІнд.Кошторис!H227</f>
        <v>0</v>
      </c>
      <c r="J227" s="1767">
        <f>ЗвітІнд.Кошторис!I227</f>
        <v>0</v>
      </c>
      <c r="K227" s="1762" t="s">
        <v>34</v>
      </c>
      <c r="L227" s="1763" t="s">
        <v>34</v>
      </c>
      <c r="M227" s="1763" t="s">
        <v>34</v>
      </c>
      <c r="N227" s="1764" t="s">
        <v>34</v>
      </c>
    </row>
    <row r="228" spans="1:14" s="234" customFormat="1" ht="13.2" outlineLevel="1">
      <c r="A228" s="135"/>
      <c r="B228" s="1742" t="s">
        <v>483</v>
      </c>
      <c r="C228" s="1743">
        <v>2240</v>
      </c>
      <c r="D228" s="1643" t="s">
        <v>57</v>
      </c>
      <c r="E228" s="1751" t="s">
        <v>186</v>
      </c>
      <c r="F228" s="1752" t="s">
        <v>43</v>
      </c>
      <c r="G228" s="1753" t="s">
        <v>755</v>
      </c>
      <c r="H228" s="870">
        <f>ЗвітІнд.Кошторис!G228</f>
        <v>0</v>
      </c>
      <c r="I228" s="871">
        <f>ЗвітІнд.Кошторис!H228</f>
        <v>0</v>
      </c>
      <c r="J228" s="872">
        <f>ЗвітІнд.Кошторис!I228</f>
        <v>0</v>
      </c>
      <c r="K228" s="1671" t="s">
        <v>34</v>
      </c>
      <c r="L228" s="1672" t="s">
        <v>34</v>
      </c>
      <c r="M228" s="1672" t="s">
        <v>34</v>
      </c>
      <c r="N228" s="1673" t="s">
        <v>34</v>
      </c>
    </row>
    <row r="229" spans="1:14" s="235" customFormat="1" ht="10.8" outlineLevel="1">
      <c r="A229" s="1227"/>
      <c r="B229" s="1754"/>
      <c r="C229" s="1755"/>
      <c r="D229" s="1756" t="s">
        <v>57</v>
      </c>
      <c r="E229" s="1757" t="s">
        <v>85</v>
      </c>
      <c r="F229" s="1758" t="s">
        <v>35</v>
      </c>
      <c r="G229" s="1759" t="s">
        <v>755</v>
      </c>
      <c r="H229" s="873">
        <f>ЗвітІнд.Кошторис!G229</f>
        <v>0</v>
      </c>
      <c r="I229" s="1760">
        <f>ЗвітІнд.Кошторис!H229</f>
        <v>0</v>
      </c>
      <c r="J229" s="1761">
        <f>ЗвітІнд.Кошторис!I229</f>
        <v>0</v>
      </c>
      <c r="K229" s="1762" t="s">
        <v>34</v>
      </c>
      <c r="L229" s="1763" t="s">
        <v>34</v>
      </c>
      <c r="M229" s="1763" t="s">
        <v>34</v>
      </c>
      <c r="N229" s="1764" t="s">
        <v>34</v>
      </c>
    </row>
    <row r="230" spans="1:14" s="235" customFormat="1" ht="10.8" outlineLevel="1">
      <c r="A230" s="1227"/>
      <c r="B230" s="1754"/>
      <c r="C230" s="1755"/>
      <c r="D230" s="1756" t="s">
        <v>57</v>
      </c>
      <c r="E230" s="1757" t="s">
        <v>86</v>
      </c>
      <c r="F230" s="1758" t="s">
        <v>62</v>
      </c>
      <c r="G230" s="1759" t="s">
        <v>755</v>
      </c>
      <c r="H230" s="1765">
        <f>ЗвітІнд.Кошторис!G230</f>
        <v>0</v>
      </c>
      <c r="I230" s="1766">
        <f>ЗвітІнд.Кошторис!H230</f>
        <v>0</v>
      </c>
      <c r="J230" s="1767">
        <f>ЗвітІнд.Кошторис!I230</f>
        <v>0</v>
      </c>
      <c r="K230" s="1762" t="s">
        <v>34</v>
      </c>
      <c r="L230" s="1763" t="s">
        <v>34</v>
      </c>
      <c r="M230" s="1763" t="s">
        <v>34</v>
      </c>
      <c r="N230" s="1764" t="s">
        <v>34</v>
      </c>
    </row>
    <row r="231" spans="1:14" s="147" customFormat="1" outlineLevel="1">
      <c r="A231" s="460"/>
      <c r="B231" s="1687" t="s">
        <v>191</v>
      </c>
      <c r="C231" s="1688">
        <v>2240</v>
      </c>
      <c r="D231" s="1689" t="s">
        <v>57</v>
      </c>
      <c r="E231" s="164" t="s">
        <v>192</v>
      </c>
      <c r="F231" s="1662" t="s">
        <v>43</v>
      </c>
      <c r="G231" s="1613" t="s">
        <v>755</v>
      </c>
      <c r="H231" s="653">
        <f>ЗвітІнд.Кошторис!G231</f>
        <v>0</v>
      </c>
      <c r="I231" s="836">
        <f>ЗвітІнд.Кошторис!H231</f>
        <v>0</v>
      </c>
      <c r="J231" s="837">
        <f>ЗвітІнд.Кошторис!I231</f>
        <v>0</v>
      </c>
      <c r="K231" s="1614" t="s">
        <v>34</v>
      </c>
      <c r="L231" s="1615" t="s">
        <v>34</v>
      </c>
      <c r="M231" s="1615" t="s">
        <v>34</v>
      </c>
      <c r="N231" s="1616" t="s">
        <v>34</v>
      </c>
    </row>
    <row r="232" spans="1:14" s="234" customFormat="1" ht="13.2" outlineLevel="1">
      <c r="A232" s="135"/>
      <c r="B232" s="1742" t="s">
        <v>193</v>
      </c>
      <c r="C232" s="1743">
        <v>2240</v>
      </c>
      <c r="D232" s="1643" t="s">
        <v>57</v>
      </c>
      <c r="E232" s="1751" t="s">
        <v>183</v>
      </c>
      <c r="F232" s="1752" t="s">
        <v>43</v>
      </c>
      <c r="G232" s="1753" t="s">
        <v>755</v>
      </c>
      <c r="H232" s="870">
        <f>ЗвітІнд.Кошторис!G232</f>
        <v>0</v>
      </c>
      <c r="I232" s="871">
        <f>ЗвітІнд.Кошторис!H232</f>
        <v>0</v>
      </c>
      <c r="J232" s="872">
        <f>ЗвітІнд.Кошторис!I232</f>
        <v>0</v>
      </c>
      <c r="K232" s="1671" t="s">
        <v>34</v>
      </c>
      <c r="L232" s="1672" t="s">
        <v>34</v>
      </c>
      <c r="M232" s="1672" t="s">
        <v>34</v>
      </c>
      <c r="N232" s="1673" t="s">
        <v>34</v>
      </c>
    </row>
    <row r="233" spans="1:14" s="235" customFormat="1" ht="10.8" outlineLevel="1">
      <c r="A233" s="1227"/>
      <c r="B233" s="1754"/>
      <c r="C233" s="1755"/>
      <c r="D233" s="1756" t="s">
        <v>57</v>
      </c>
      <c r="E233" s="1757" t="s">
        <v>85</v>
      </c>
      <c r="F233" s="1758" t="s">
        <v>35</v>
      </c>
      <c r="G233" s="1759" t="s">
        <v>755</v>
      </c>
      <c r="H233" s="873">
        <f>ЗвітІнд.Кошторис!G233</f>
        <v>0</v>
      </c>
      <c r="I233" s="1760">
        <f>ЗвітІнд.Кошторис!H233</f>
        <v>0</v>
      </c>
      <c r="J233" s="1761">
        <f>ЗвітІнд.Кошторис!I233</f>
        <v>0</v>
      </c>
      <c r="K233" s="1762" t="s">
        <v>34</v>
      </c>
      <c r="L233" s="1763" t="s">
        <v>34</v>
      </c>
      <c r="M233" s="1763" t="s">
        <v>34</v>
      </c>
      <c r="N233" s="1764" t="s">
        <v>34</v>
      </c>
    </row>
    <row r="234" spans="1:14" s="235" customFormat="1" ht="10.8" outlineLevel="1">
      <c r="A234" s="1227"/>
      <c r="B234" s="1754"/>
      <c r="C234" s="1755"/>
      <c r="D234" s="1756" t="s">
        <v>57</v>
      </c>
      <c r="E234" s="1757" t="s">
        <v>86</v>
      </c>
      <c r="F234" s="1758" t="s">
        <v>62</v>
      </c>
      <c r="G234" s="1759" t="s">
        <v>755</v>
      </c>
      <c r="H234" s="1765">
        <f>ЗвітІнд.Кошторис!G234</f>
        <v>0</v>
      </c>
      <c r="I234" s="1766">
        <f>ЗвітІнд.Кошторис!H234</f>
        <v>0</v>
      </c>
      <c r="J234" s="1767">
        <f>ЗвітІнд.Кошторис!I234</f>
        <v>0</v>
      </c>
      <c r="K234" s="1762" t="s">
        <v>34</v>
      </c>
      <c r="L234" s="1763" t="s">
        <v>34</v>
      </c>
      <c r="M234" s="1763" t="s">
        <v>34</v>
      </c>
      <c r="N234" s="1764" t="s">
        <v>34</v>
      </c>
    </row>
    <row r="235" spans="1:14" s="234" customFormat="1" ht="13.2" outlineLevel="1">
      <c r="A235" s="135"/>
      <c r="B235" s="1742" t="s">
        <v>194</v>
      </c>
      <c r="C235" s="1743">
        <v>2240</v>
      </c>
      <c r="D235" s="1643" t="s">
        <v>57</v>
      </c>
      <c r="E235" s="1751" t="s">
        <v>185</v>
      </c>
      <c r="F235" s="1752" t="s">
        <v>43</v>
      </c>
      <c r="G235" s="1753" t="s">
        <v>755</v>
      </c>
      <c r="H235" s="870">
        <f>ЗвітІнд.Кошторис!G235</f>
        <v>0</v>
      </c>
      <c r="I235" s="871">
        <f>ЗвітІнд.Кошторис!H235</f>
        <v>0</v>
      </c>
      <c r="J235" s="872">
        <f>ЗвітІнд.Кошторис!I235</f>
        <v>0</v>
      </c>
      <c r="K235" s="1671" t="s">
        <v>34</v>
      </c>
      <c r="L235" s="1672" t="s">
        <v>34</v>
      </c>
      <c r="M235" s="1672" t="s">
        <v>34</v>
      </c>
      <c r="N235" s="1673" t="s">
        <v>34</v>
      </c>
    </row>
    <row r="236" spans="1:14" s="235" customFormat="1" ht="10.8" outlineLevel="1">
      <c r="A236" s="1227"/>
      <c r="B236" s="1754"/>
      <c r="C236" s="1755"/>
      <c r="D236" s="1756" t="s">
        <v>57</v>
      </c>
      <c r="E236" s="1757" t="s">
        <v>85</v>
      </c>
      <c r="F236" s="1758" t="s">
        <v>35</v>
      </c>
      <c r="G236" s="1759" t="s">
        <v>755</v>
      </c>
      <c r="H236" s="873">
        <f>ЗвітІнд.Кошторис!G236</f>
        <v>0</v>
      </c>
      <c r="I236" s="1760">
        <f>ЗвітІнд.Кошторис!H236</f>
        <v>0</v>
      </c>
      <c r="J236" s="1761">
        <f>ЗвітІнд.Кошторис!I236</f>
        <v>0</v>
      </c>
      <c r="K236" s="1762" t="s">
        <v>34</v>
      </c>
      <c r="L236" s="1763" t="s">
        <v>34</v>
      </c>
      <c r="M236" s="1763" t="s">
        <v>34</v>
      </c>
      <c r="N236" s="1764" t="s">
        <v>34</v>
      </c>
    </row>
    <row r="237" spans="1:14" s="235" customFormat="1" ht="10.8" outlineLevel="1">
      <c r="A237" s="1227"/>
      <c r="B237" s="1754"/>
      <c r="C237" s="1755"/>
      <c r="D237" s="1756" t="s">
        <v>57</v>
      </c>
      <c r="E237" s="1757" t="s">
        <v>86</v>
      </c>
      <c r="F237" s="1758" t="s">
        <v>62</v>
      </c>
      <c r="G237" s="1759" t="s">
        <v>755</v>
      </c>
      <c r="H237" s="1765">
        <f>ЗвітІнд.Кошторис!G237</f>
        <v>0</v>
      </c>
      <c r="I237" s="1766">
        <f>ЗвітІнд.Кошторис!H237</f>
        <v>0</v>
      </c>
      <c r="J237" s="1767">
        <f>ЗвітІнд.Кошторис!I237</f>
        <v>0</v>
      </c>
      <c r="K237" s="1762" t="s">
        <v>34</v>
      </c>
      <c r="L237" s="1763" t="s">
        <v>34</v>
      </c>
      <c r="M237" s="1763" t="s">
        <v>34</v>
      </c>
      <c r="N237" s="1764" t="s">
        <v>34</v>
      </c>
    </row>
    <row r="238" spans="1:14" s="234" customFormat="1" ht="13.2" outlineLevel="1">
      <c r="A238" s="135"/>
      <c r="B238" s="1742" t="s">
        <v>484</v>
      </c>
      <c r="C238" s="1743">
        <v>2240</v>
      </c>
      <c r="D238" s="1643" t="s">
        <v>57</v>
      </c>
      <c r="E238" s="1751" t="s">
        <v>186</v>
      </c>
      <c r="F238" s="1752" t="s">
        <v>43</v>
      </c>
      <c r="G238" s="1753" t="s">
        <v>755</v>
      </c>
      <c r="H238" s="870">
        <f>ЗвітІнд.Кошторис!G238</f>
        <v>0</v>
      </c>
      <c r="I238" s="871">
        <f>ЗвітІнд.Кошторис!H238</f>
        <v>0</v>
      </c>
      <c r="J238" s="872">
        <f>ЗвітІнд.Кошторис!I238</f>
        <v>0</v>
      </c>
      <c r="K238" s="1671" t="s">
        <v>34</v>
      </c>
      <c r="L238" s="1672" t="s">
        <v>34</v>
      </c>
      <c r="M238" s="1672" t="s">
        <v>34</v>
      </c>
      <c r="N238" s="1673" t="s">
        <v>34</v>
      </c>
    </row>
    <row r="239" spans="1:14" s="235" customFormat="1" ht="10.8" outlineLevel="1">
      <c r="A239" s="1227"/>
      <c r="B239" s="1754"/>
      <c r="C239" s="1755"/>
      <c r="D239" s="1756" t="s">
        <v>57</v>
      </c>
      <c r="E239" s="1768" t="s">
        <v>85</v>
      </c>
      <c r="F239" s="1758" t="s">
        <v>35</v>
      </c>
      <c r="G239" s="1759" t="s">
        <v>755</v>
      </c>
      <c r="H239" s="873">
        <f>ЗвітІнд.Кошторис!G239</f>
        <v>0</v>
      </c>
      <c r="I239" s="1760">
        <f>ЗвітІнд.Кошторис!H239</f>
        <v>0</v>
      </c>
      <c r="J239" s="1761">
        <f>ЗвітІнд.Кошторис!I239</f>
        <v>0</v>
      </c>
      <c r="K239" s="1762" t="s">
        <v>34</v>
      </c>
      <c r="L239" s="1763" t="s">
        <v>34</v>
      </c>
      <c r="M239" s="1763" t="s">
        <v>34</v>
      </c>
      <c r="N239" s="1764" t="s">
        <v>34</v>
      </c>
    </row>
    <row r="240" spans="1:14" s="235" customFormat="1" ht="11.4" outlineLevel="1" thickBot="1">
      <c r="A240" s="1227"/>
      <c r="B240" s="1769"/>
      <c r="C240" s="1770"/>
      <c r="D240" s="1771" t="s">
        <v>57</v>
      </c>
      <c r="E240" s="1772" t="s">
        <v>86</v>
      </c>
      <c r="F240" s="1773" t="s">
        <v>62</v>
      </c>
      <c r="G240" s="1774" t="s">
        <v>755</v>
      </c>
      <c r="H240" s="1775">
        <f>ЗвітІнд.Кошторис!G240</f>
        <v>0</v>
      </c>
      <c r="I240" s="1776">
        <f>ЗвітІнд.Кошторис!H240</f>
        <v>0</v>
      </c>
      <c r="J240" s="1777">
        <f>ЗвітІнд.Кошторис!I240</f>
        <v>0</v>
      </c>
      <c r="K240" s="1778" t="s">
        <v>34</v>
      </c>
      <c r="L240" s="1779" t="s">
        <v>34</v>
      </c>
      <c r="M240" s="1779" t="s">
        <v>34</v>
      </c>
      <c r="N240" s="1780" t="s">
        <v>34</v>
      </c>
    </row>
    <row r="241" spans="1:14" s="20" customFormat="1" ht="16.2" outlineLevel="1" thickTop="1">
      <c r="A241" s="131"/>
      <c r="B241" s="1781" t="s">
        <v>195</v>
      </c>
      <c r="C241" s="1540">
        <v>2240</v>
      </c>
      <c r="D241" s="1782" t="s">
        <v>57</v>
      </c>
      <c r="E241" s="1783" t="s">
        <v>196</v>
      </c>
      <c r="F241" s="1582" t="s">
        <v>43</v>
      </c>
      <c r="G241" s="1585" t="s">
        <v>755</v>
      </c>
      <c r="H241" s="653">
        <f>ЗвітІнд.Кошторис!G241</f>
        <v>0</v>
      </c>
      <c r="I241" s="836">
        <f>ЗвітІнд.Кошторис!H241</f>
        <v>0</v>
      </c>
      <c r="J241" s="837">
        <f>ЗвітІнд.Кошторис!I241</f>
        <v>0</v>
      </c>
      <c r="K241" s="1614" t="s">
        <v>34</v>
      </c>
      <c r="L241" s="1615" t="s">
        <v>34</v>
      </c>
      <c r="M241" s="1615" t="s">
        <v>34</v>
      </c>
      <c r="N241" s="1616" t="s">
        <v>34</v>
      </c>
    </row>
    <row r="242" spans="1:14" s="136" customFormat="1" ht="12" outlineLevel="1">
      <c r="A242" s="1213"/>
      <c r="B242" s="1589"/>
      <c r="C242" s="1642"/>
      <c r="D242" s="1643" t="s">
        <v>57</v>
      </c>
      <c r="E242" s="1592" t="s">
        <v>197</v>
      </c>
      <c r="F242" s="1590" t="s">
        <v>60</v>
      </c>
      <c r="G242" s="1593" t="s">
        <v>755</v>
      </c>
      <c r="H242" s="838">
        <f>ЗвітІнд.Кошторис!G242</f>
        <v>0</v>
      </c>
      <c r="I242" s="1594">
        <f>ЗвітІнд.Кошторис!H242</f>
        <v>0</v>
      </c>
      <c r="J242" s="1595">
        <f>ЗвітІнд.Кошторис!I242</f>
        <v>0</v>
      </c>
      <c r="K242" s="1596" t="s">
        <v>34</v>
      </c>
      <c r="L242" s="1597" t="s">
        <v>34</v>
      </c>
      <c r="M242" s="1597" t="s">
        <v>34</v>
      </c>
      <c r="N242" s="1598" t="s">
        <v>34</v>
      </c>
    </row>
    <row r="243" spans="1:14" s="136" customFormat="1" ht="12" outlineLevel="1">
      <c r="A243" s="1213"/>
      <c r="B243" s="1784"/>
      <c r="C243" s="1785"/>
      <c r="D243" s="1643" t="s">
        <v>57</v>
      </c>
      <c r="E243" s="1592" t="s">
        <v>198</v>
      </c>
      <c r="F243" s="1590" t="s">
        <v>172</v>
      </c>
      <c r="G243" s="1593" t="s">
        <v>755</v>
      </c>
      <c r="H243" s="838">
        <f>ЗвітІнд.Кошторис!G243</f>
        <v>0</v>
      </c>
      <c r="I243" s="1594">
        <f>ЗвітІнд.Кошторис!H243</f>
        <v>0</v>
      </c>
      <c r="J243" s="1595">
        <f>ЗвітІнд.Кошторис!I243</f>
        <v>0</v>
      </c>
      <c r="K243" s="1671" t="s">
        <v>34</v>
      </c>
      <c r="L243" s="1672" t="s">
        <v>34</v>
      </c>
      <c r="M243" s="1672" t="s">
        <v>34</v>
      </c>
      <c r="N243" s="1673" t="s">
        <v>34</v>
      </c>
    </row>
    <row r="244" spans="1:14" s="136" customFormat="1" ht="12.6" outlineLevel="1" thickBot="1">
      <c r="A244" s="1213"/>
      <c r="B244" s="1599"/>
      <c r="C244" s="1644"/>
      <c r="D244" s="1645" t="s">
        <v>57</v>
      </c>
      <c r="E244" s="1602" t="s">
        <v>199</v>
      </c>
      <c r="F244" s="1600" t="s">
        <v>62</v>
      </c>
      <c r="G244" s="1603" t="s">
        <v>755</v>
      </c>
      <c r="H244" s="1604">
        <f>ЗвітІнд.Кошторис!G244</f>
        <v>0</v>
      </c>
      <c r="I244" s="1605">
        <f>ЗвітІнд.Кошторис!H244</f>
        <v>0</v>
      </c>
      <c r="J244" s="1606">
        <f>ЗвітІнд.Кошторис!I244</f>
        <v>0</v>
      </c>
      <c r="K244" s="1607" t="s">
        <v>34</v>
      </c>
      <c r="L244" s="1608" t="s">
        <v>34</v>
      </c>
      <c r="M244" s="1608" t="s">
        <v>34</v>
      </c>
      <c r="N244" s="1609" t="s">
        <v>34</v>
      </c>
    </row>
    <row r="245" spans="1:14" s="20" customFormat="1" ht="27.6" outlineLevel="1" thickTop="1" thickBot="1">
      <c r="A245" s="131"/>
      <c r="B245" s="1715" t="s">
        <v>200</v>
      </c>
      <c r="C245" s="1710">
        <v>2240</v>
      </c>
      <c r="D245" s="1786" t="s">
        <v>57</v>
      </c>
      <c r="E245" s="1787" t="s">
        <v>201</v>
      </c>
      <c r="F245" s="1788" t="s">
        <v>43</v>
      </c>
      <c r="G245" s="1750" t="s">
        <v>755</v>
      </c>
      <c r="H245" s="737">
        <f>ЗвітІнд.Кошторис!G245</f>
        <v>14</v>
      </c>
      <c r="I245" s="1011">
        <f>ЗвітІнд.Кошторис!H245</f>
        <v>0</v>
      </c>
      <c r="J245" s="1636">
        <f>ЗвітІнд.Кошторис!I245</f>
        <v>14</v>
      </c>
      <c r="K245" s="1637" t="s">
        <v>34</v>
      </c>
      <c r="L245" s="1638" t="s">
        <v>34</v>
      </c>
      <c r="M245" s="1638" t="s">
        <v>34</v>
      </c>
      <c r="N245" s="1639" t="s">
        <v>34</v>
      </c>
    </row>
    <row r="246" spans="1:14" s="20" customFormat="1" ht="27.6" outlineLevel="1" thickTop="1" thickBot="1">
      <c r="A246" s="131"/>
      <c r="B246" s="1715" t="s">
        <v>202</v>
      </c>
      <c r="C246" s="1710">
        <v>2240</v>
      </c>
      <c r="D246" s="1786" t="s">
        <v>57</v>
      </c>
      <c r="E246" s="1787" t="s">
        <v>203</v>
      </c>
      <c r="F246" s="1788" t="s">
        <v>43</v>
      </c>
      <c r="G246" s="1750" t="s">
        <v>755</v>
      </c>
      <c r="H246" s="737">
        <f>ЗвітІнд.Кошторис!G246</f>
        <v>26.4</v>
      </c>
      <c r="I246" s="1011">
        <f>ЗвітІнд.Кошторис!H246</f>
        <v>0</v>
      </c>
      <c r="J246" s="1636">
        <f>ЗвітІнд.Кошторис!I246</f>
        <v>26.4</v>
      </c>
      <c r="K246" s="1658" t="s">
        <v>34</v>
      </c>
      <c r="L246" s="1659" t="s">
        <v>34</v>
      </c>
      <c r="M246" s="1659" t="s">
        <v>34</v>
      </c>
      <c r="N246" s="1660" t="s">
        <v>34</v>
      </c>
    </row>
    <row r="247" spans="1:14" s="20" customFormat="1" ht="27.6" outlineLevel="1" thickTop="1" thickBot="1">
      <c r="A247" s="131"/>
      <c r="B247" s="1715" t="s">
        <v>528</v>
      </c>
      <c r="C247" s="1710">
        <v>2240</v>
      </c>
      <c r="D247" s="1786" t="s">
        <v>75</v>
      </c>
      <c r="E247" s="1787" t="s">
        <v>529</v>
      </c>
      <c r="F247" s="1788" t="s">
        <v>43</v>
      </c>
      <c r="G247" s="1750" t="s">
        <v>757</v>
      </c>
      <c r="H247" s="737">
        <f>ЗвітІнд.Кошторис!G247</f>
        <v>0</v>
      </c>
      <c r="I247" s="1011">
        <f>ЗвітІнд.Кошторис!H247</f>
        <v>0</v>
      </c>
      <c r="J247" s="1636">
        <f>ЗвітІнд.Кошторис!I247</f>
        <v>0</v>
      </c>
      <c r="K247" s="1658" t="s">
        <v>34</v>
      </c>
      <c r="L247" s="1659" t="s">
        <v>34</v>
      </c>
      <c r="M247" s="1659" t="s">
        <v>34</v>
      </c>
      <c r="N247" s="1660" t="s">
        <v>34</v>
      </c>
    </row>
    <row r="248" spans="1:14" s="20" customFormat="1" ht="16.8" outlineLevel="1" thickTop="1" thickBot="1">
      <c r="A248" s="131"/>
      <c r="B248" s="1715" t="s">
        <v>588</v>
      </c>
      <c r="C248" s="1710">
        <v>2240</v>
      </c>
      <c r="D248" s="1786" t="s">
        <v>204</v>
      </c>
      <c r="E248" s="1787" t="s">
        <v>530</v>
      </c>
      <c r="F248" s="1788" t="s">
        <v>43</v>
      </c>
      <c r="G248" s="1750" t="s">
        <v>755</v>
      </c>
      <c r="H248" s="737">
        <f>ЗвітІнд.Кошторис!G248</f>
        <v>0</v>
      </c>
      <c r="I248" s="1011">
        <f>ЗвітІнд.Кошторис!H248</f>
        <v>0</v>
      </c>
      <c r="J248" s="1636">
        <f>ЗвітІнд.Кошторис!I248</f>
        <v>0</v>
      </c>
      <c r="K248" s="1658" t="s">
        <v>34</v>
      </c>
      <c r="L248" s="1659" t="s">
        <v>34</v>
      </c>
      <c r="M248" s="1659" t="s">
        <v>34</v>
      </c>
      <c r="N248" s="1660" t="s">
        <v>34</v>
      </c>
    </row>
    <row r="249" spans="1:14" s="20" customFormat="1" ht="16.8" outlineLevel="1" thickTop="1" thickBot="1">
      <c r="A249" s="131"/>
      <c r="B249" s="1715" t="s">
        <v>531</v>
      </c>
      <c r="C249" s="1710">
        <v>2240</v>
      </c>
      <c r="D249" s="1786" t="s">
        <v>204</v>
      </c>
      <c r="E249" s="1787" t="s">
        <v>532</v>
      </c>
      <c r="F249" s="1788" t="s">
        <v>43</v>
      </c>
      <c r="G249" s="1750" t="s">
        <v>755</v>
      </c>
      <c r="H249" s="737">
        <f>ЗвітІнд.Кошторис!G249</f>
        <v>5.6</v>
      </c>
      <c r="I249" s="1011">
        <f>ЗвітІнд.Кошторис!H249</f>
        <v>0</v>
      </c>
      <c r="J249" s="1636">
        <f>ЗвітІнд.Кошторис!I249</f>
        <v>5.6</v>
      </c>
      <c r="K249" s="1658" t="s">
        <v>34</v>
      </c>
      <c r="L249" s="1659" t="s">
        <v>34</v>
      </c>
      <c r="M249" s="1659" t="s">
        <v>34</v>
      </c>
      <c r="N249" s="1660" t="s">
        <v>34</v>
      </c>
    </row>
    <row r="250" spans="1:14" s="20" customFormat="1" ht="16.2" outlineLevel="1" thickTop="1">
      <c r="A250" s="131"/>
      <c r="B250" s="1789" t="s">
        <v>651</v>
      </c>
      <c r="C250" s="1540">
        <v>2240</v>
      </c>
      <c r="D250" s="1782" t="s">
        <v>92</v>
      </c>
      <c r="E250" s="1783" t="s">
        <v>205</v>
      </c>
      <c r="F250" s="1582" t="s">
        <v>43</v>
      </c>
      <c r="G250" s="1585" t="s">
        <v>752</v>
      </c>
      <c r="H250" s="653">
        <f>ЗвітІнд.Кошторис!G250</f>
        <v>0</v>
      </c>
      <c r="I250" s="836">
        <f>ЗвітІнд.Кошторис!H250</f>
        <v>0</v>
      </c>
      <c r="J250" s="837">
        <f>ЗвітІнд.Кошторис!I250</f>
        <v>0</v>
      </c>
      <c r="K250" s="1614" t="s">
        <v>34</v>
      </c>
      <c r="L250" s="1615" t="s">
        <v>34</v>
      </c>
      <c r="M250" s="1615" t="s">
        <v>34</v>
      </c>
      <c r="N250" s="1616" t="s">
        <v>34</v>
      </c>
    </row>
    <row r="251" spans="1:14" s="136" customFormat="1" ht="12" outlineLevel="1">
      <c r="A251" s="1213"/>
      <c r="B251" s="1589"/>
      <c r="C251" s="1642"/>
      <c r="D251" s="1643" t="s">
        <v>92</v>
      </c>
      <c r="E251" s="1592" t="s">
        <v>206</v>
      </c>
      <c r="F251" s="1590" t="s">
        <v>37</v>
      </c>
      <c r="G251" s="1593" t="s">
        <v>752</v>
      </c>
      <c r="H251" s="838">
        <f>ЗвітІнд.Кошторис!G251</f>
        <v>0</v>
      </c>
      <c r="I251" s="1594">
        <f>ЗвітІнд.Кошторис!H251</f>
        <v>0</v>
      </c>
      <c r="J251" s="1595">
        <f>ЗвітІнд.Кошторис!I251</f>
        <v>0</v>
      </c>
      <c r="K251" s="1596" t="s">
        <v>34</v>
      </c>
      <c r="L251" s="1597" t="s">
        <v>34</v>
      </c>
      <c r="M251" s="1597" t="s">
        <v>34</v>
      </c>
      <c r="N251" s="1598" t="s">
        <v>34</v>
      </c>
    </row>
    <row r="252" spans="1:14" s="136" customFormat="1" ht="12.6" outlineLevel="1" thickBot="1">
      <c r="A252" s="1213"/>
      <c r="B252" s="1599"/>
      <c r="C252" s="1644"/>
      <c r="D252" s="1645" t="s">
        <v>92</v>
      </c>
      <c r="E252" s="1602" t="s">
        <v>207</v>
      </c>
      <c r="F252" s="1600" t="s">
        <v>62</v>
      </c>
      <c r="G252" s="1603" t="s">
        <v>752</v>
      </c>
      <c r="H252" s="1604">
        <f>ЗвітІнд.Кошторис!G252</f>
        <v>0</v>
      </c>
      <c r="I252" s="1605">
        <f>ЗвітІнд.Кошторис!H252</f>
        <v>0</v>
      </c>
      <c r="J252" s="1606">
        <f>ЗвітІнд.Кошторис!I252</f>
        <v>0</v>
      </c>
      <c r="K252" s="1607" t="s">
        <v>34</v>
      </c>
      <c r="L252" s="1608" t="s">
        <v>34</v>
      </c>
      <c r="M252" s="1608" t="s">
        <v>34</v>
      </c>
      <c r="N252" s="1609" t="s">
        <v>34</v>
      </c>
    </row>
    <row r="253" spans="1:14" s="20" customFormat="1" ht="40.200000000000003" outlineLevel="1" thickTop="1">
      <c r="A253" s="131"/>
      <c r="B253" s="1781" t="s">
        <v>533</v>
      </c>
      <c r="C253" s="1540">
        <v>2240</v>
      </c>
      <c r="D253" s="1782" t="s">
        <v>98</v>
      </c>
      <c r="E253" s="1783" t="s">
        <v>534</v>
      </c>
      <c r="F253" s="1582" t="s">
        <v>43</v>
      </c>
      <c r="G253" s="1585" t="s">
        <v>755</v>
      </c>
      <c r="H253" s="653">
        <f>ЗвітІнд.Кошторис!G253</f>
        <v>10.5</v>
      </c>
      <c r="I253" s="836">
        <f>ЗвітІнд.Кошторис!H253</f>
        <v>0</v>
      </c>
      <c r="J253" s="837">
        <f>ЗвітІнд.Кошторис!I253</f>
        <v>10.5</v>
      </c>
      <c r="K253" s="1614" t="s">
        <v>34</v>
      </c>
      <c r="L253" s="1615" t="s">
        <v>34</v>
      </c>
      <c r="M253" s="1615" t="s">
        <v>34</v>
      </c>
      <c r="N253" s="1616" t="s">
        <v>34</v>
      </c>
    </row>
    <row r="254" spans="1:14" s="136" customFormat="1" ht="12" outlineLevel="1">
      <c r="A254" s="1213"/>
      <c r="B254" s="1589"/>
      <c r="C254" s="1642"/>
      <c r="D254" s="1643" t="s">
        <v>98</v>
      </c>
      <c r="E254" s="1592" t="s">
        <v>85</v>
      </c>
      <c r="F254" s="1590" t="s">
        <v>60</v>
      </c>
      <c r="G254" s="1593" t="s">
        <v>755</v>
      </c>
      <c r="H254" s="838">
        <f>ЗвітІнд.Кошторис!G254</f>
        <v>3</v>
      </c>
      <c r="I254" s="1594">
        <f>ЗвітІнд.Кошторис!H254</f>
        <v>0</v>
      </c>
      <c r="J254" s="1595">
        <f>ЗвітІнд.Кошторис!I254</f>
        <v>3</v>
      </c>
      <c r="K254" s="1596" t="s">
        <v>34</v>
      </c>
      <c r="L254" s="1597" t="s">
        <v>34</v>
      </c>
      <c r="M254" s="1597" t="s">
        <v>34</v>
      </c>
      <c r="N254" s="1598" t="s">
        <v>34</v>
      </c>
    </row>
    <row r="255" spans="1:14" s="136" customFormat="1" ht="12.6" outlineLevel="1" thickBot="1">
      <c r="A255" s="1213"/>
      <c r="B255" s="1599"/>
      <c r="C255" s="1644"/>
      <c r="D255" s="1645" t="s">
        <v>98</v>
      </c>
      <c r="E255" s="1602" t="s">
        <v>208</v>
      </c>
      <c r="F255" s="1600" t="s">
        <v>62</v>
      </c>
      <c r="G255" s="1603" t="s">
        <v>755</v>
      </c>
      <c r="H255" s="1604">
        <f>ЗвітІнд.Кошторис!G255</f>
        <v>3500</v>
      </c>
      <c r="I255" s="1605">
        <f>ЗвітІнд.Кошторис!H255</f>
        <v>0</v>
      </c>
      <c r="J255" s="1606">
        <f>ЗвітІнд.Кошторис!I255</f>
        <v>3500</v>
      </c>
      <c r="K255" s="1607" t="s">
        <v>34</v>
      </c>
      <c r="L255" s="1608" t="s">
        <v>34</v>
      </c>
      <c r="M255" s="1608" t="s">
        <v>34</v>
      </c>
      <c r="N255" s="1609" t="s">
        <v>34</v>
      </c>
    </row>
    <row r="256" spans="1:14" s="20" customFormat="1" ht="16.2" outlineLevel="1" thickTop="1">
      <c r="A256" s="131"/>
      <c r="B256" s="1781" t="s">
        <v>535</v>
      </c>
      <c r="C256" s="1540">
        <v>2240</v>
      </c>
      <c r="D256" s="1782" t="s">
        <v>126</v>
      </c>
      <c r="E256" s="1783" t="s">
        <v>209</v>
      </c>
      <c r="F256" s="1582" t="s">
        <v>43</v>
      </c>
      <c r="G256" s="1585" t="s">
        <v>755</v>
      </c>
      <c r="H256" s="653">
        <f>ЗвітІнд.Кошторис!G256</f>
        <v>48</v>
      </c>
      <c r="I256" s="836">
        <f>ЗвітІнд.Кошторис!H256</f>
        <v>0</v>
      </c>
      <c r="J256" s="837">
        <f>ЗвітІнд.Кошторис!I256</f>
        <v>48</v>
      </c>
      <c r="K256" s="1790" t="s">
        <v>34</v>
      </c>
      <c r="L256" s="1791" t="s">
        <v>34</v>
      </c>
      <c r="M256" s="1791" t="s">
        <v>34</v>
      </c>
      <c r="N256" s="1792" t="s">
        <v>34</v>
      </c>
    </row>
    <row r="257" spans="1:15" s="136" customFormat="1" ht="12" outlineLevel="1">
      <c r="A257" s="1213"/>
      <c r="B257" s="1589"/>
      <c r="C257" s="1642"/>
      <c r="D257" s="1643" t="s">
        <v>126</v>
      </c>
      <c r="E257" s="1592" t="s">
        <v>210</v>
      </c>
      <c r="F257" s="1590" t="s">
        <v>60</v>
      </c>
      <c r="G257" s="1593" t="s">
        <v>755</v>
      </c>
      <c r="H257" s="838">
        <f>ЗвітІнд.Кошторис!G257</f>
        <v>4</v>
      </c>
      <c r="I257" s="1594">
        <f>ЗвітІнд.Кошторис!H257</f>
        <v>0</v>
      </c>
      <c r="J257" s="1595">
        <f>ЗвітІнд.Кошторис!I257</f>
        <v>4</v>
      </c>
      <c r="K257" s="1596" t="s">
        <v>34</v>
      </c>
      <c r="L257" s="1597" t="s">
        <v>34</v>
      </c>
      <c r="M257" s="1597" t="s">
        <v>34</v>
      </c>
      <c r="N257" s="1598" t="s">
        <v>34</v>
      </c>
    </row>
    <row r="258" spans="1:15" s="136" customFormat="1" ht="12.6" outlineLevel="1" thickBot="1">
      <c r="A258" s="1213"/>
      <c r="B258" s="1599"/>
      <c r="C258" s="1644"/>
      <c r="D258" s="1645" t="s">
        <v>126</v>
      </c>
      <c r="E258" s="1602" t="s">
        <v>211</v>
      </c>
      <c r="F258" s="1600" t="s">
        <v>62</v>
      </c>
      <c r="G258" s="1603" t="s">
        <v>755</v>
      </c>
      <c r="H258" s="1604">
        <f>ЗвітІнд.Кошторис!G258</f>
        <v>12000</v>
      </c>
      <c r="I258" s="1605">
        <f>ЗвітІнд.Кошторис!H258</f>
        <v>0</v>
      </c>
      <c r="J258" s="1606">
        <f>ЗвітІнд.Кошторис!I258</f>
        <v>12000</v>
      </c>
      <c r="K258" s="1607" t="s">
        <v>34</v>
      </c>
      <c r="L258" s="1608" t="s">
        <v>34</v>
      </c>
      <c r="M258" s="1608" t="s">
        <v>34</v>
      </c>
      <c r="N258" s="1609" t="s">
        <v>34</v>
      </c>
    </row>
    <row r="259" spans="1:15" s="147" customFormat="1" ht="16.8" outlineLevel="1" thickTop="1" thickBot="1">
      <c r="A259" s="131"/>
      <c r="B259" s="1653" t="s">
        <v>220</v>
      </c>
      <c r="C259" s="1710">
        <v>2240</v>
      </c>
      <c r="D259" s="1716" t="s">
        <v>126</v>
      </c>
      <c r="E259" s="1712" t="s">
        <v>212</v>
      </c>
      <c r="F259" s="1654" t="s">
        <v>43</v>
      </c>
      <c r="G259" s="1652" t="s">
        <v>752</v>
      </c>
      <c r="H259" s="737">
        <f>ЗвітІнд.Кошторис!G259</f>
        <v>148</v>
      </c>
      <c r="I259" s="1011">
        <f>ЗвітІнд.Кошторис!H259</f>
        <v>0</v>
      </c>
      <c r="J259" s="1636">
        <f>ЗвітІнд.Кошторис!I259</f>
        <v>148</v>
      </c>
      <c r="K259" s="1790" t="s">
        <v>34</v>
      </c>
      <c r="L259" s="1791" t="s">
        <v>34</v>
      </c>
      <c r="M259" s="1791" t="s">
        <v>34</v>
      </c>
      <c r="N259" s="1792" t="s">
        <v>34</v>
      </c>
    </row>
    <row r="260" spans="1:15" s="147" customFormat="1" ht="14.4" outlineLevel="1" thickTop="1">
      <c r="A260" s="460"/>
      <c r="B260" s="1793" t="s">
        <v>536</v>
      </c>
      <c r="C260" s="1718">
        <v>2240</v>
      </c>
      <c r="D260" s="1719" t="s">
        <v>126</v>
      </c>
      <c r="E260" s="199" t="s">
        <v>213</v>
      </c>
      <c r="F260" s="1794" t="s">
        <v>43</v>
      </c>
      <c r="G260" s="1721" t="s">
        <v>752</v>
      </c>
      <c r="H260" s="860">
        <f>ЗвітІнд.Кошторис!G260</f>
        <v>0</v>
      </c>
      <c r="I260" s="1052">
        <f>ЗвітІнд.Кошторис!H260</f>
        <v>0</v>
      </c>
      <c r="J260" s="1722">
        <f>ЗвітІнд.Кошторис!I260</f>
        <v>0</v>
      </c>
      <c r="K260" s="1790" t="s">
        <v>34</v>
      </c>
      <c r="L260" s="1791" t="s">
        <v>34</v>
      </c>
      <c r="M260" s="1791" t="s">
        <v>34</v>
      </c>
      <c r="N260" s="1792" t="s">
        <v>34</v>
      </c>
    </row>
    <row r="261" spans="1:15" s="147" customFormat="1" ht="26.4" outlineLevel="1">
      <c r="A261" s="460"/>
      <c r="B261" s="1610" t="s">
        <v>537</v>
      </c>
      <c r="C261" s="1688">
        <v>2240</v>
      </c>
      <c r="D261" s="1689" t="s">
        <v>126</v>
      </c>
      <c r="E261" s="164" t="s">
        <v>214</v>
      </c>
      <c r="F261" s="1662" t="s">
        <v>43</v>
      </c>
      <c r="G261" s="1691" t="s">
        <v>752</v>
      </c>
      <c r="H261" s="650">
        <f>ЗвітІнд.Кошторис!G261</f>
        <v>0</v>
      </c>
      <c r="I261" s="855">
        <f>ЗвітІнд.Кошторис!H261</f>
        <v>0</v>
      </c>
      <c r="J261" s="856">
        <f>ЗвітІнд.Кошторис!I261</f>
        <v>0</v>
      </c>
      <c r="K261" s="1549" t="s">
        <v>34</v>
      </c>
      <c r="L261" s="1538" t="s">
        <v>34</v>
      </c>
      <c r="M261" s="1538" t="s">
        <v>34</v>
      </c>
      <c r="N261" s="1539" t="s">
        <v>34</v>
      </c>
    </row>
    <row r="262" spans="1:15" s="147" customFormat="1" ht="27" outlineLevel="1" thickBot="1">
      <c r="A262" s="460"/>
      <c r="B262" s="1795" t="s">
        <v>538</v>
      </c>
      <c r="C262" s="1685">
        <v>2240</v>
      </c>
      <c r="D262" s="1686" t="s">
        <v>126</v>
      </c>
      <c r="E262" s="205" t="s">
        <v>215</v>
      </c>
      <c r="F262" s="1631" t="s">
        <v>43</v>
      </c>
      <c r="G262" s="1652" t="s">
        <v>752</v>
      </c>
      <c r="H262" s="863">
        <f>ЗвітІнд.Кошторис!G262</f>
        <v>148</v>
      </c>
      <c r="I262" s="1724">
        <f>ЗвітІнд.Кошторис!H262</f>
        <v>0</v>
      </c>
      <c r="J262" s="1725">
        <f>ЗвітІнд.Кошторис!I262</f>
        <v>148</v>
      </c>
      <c r="K262" s="1614" t="s">
        <v>34</v>
      </c>
      <c r="L262" s="1615" t="s">
        <v>34</v>
      </c>
      <c r="M262" s="1615" t="s">
        <v>34</v>
      </c>
      <c r="N262" s="1616" t="s">
        <v>34</v>
      </c>
    </row>
    <row r="263" spans="1:15" s="147" customFormat="1" ht="16.2" outlineLevel="1" thickTop="1">
      <c r="A263" s="131"/>
      <c r="B263" s="1610" t="s">
        <v>223</v>
      </c>
      <c r="C263" s="1640">
        <v>2240</v>
      </c>
      <c r="D263" s="1641" t="s">
        <v>216</v>
      </c>
      <c r="E263" s="1627" t="s">
        <v>217</v>
      </c>
      <c r="F263" s="1628" t="s">
        <v>43</v>
      </c>
      <c r="G263" s="1629" t="s">
        <v>755</v>
      </c>
      <c r="H263" s="653">
        <f>ЗвітІнд.Кошторис!G263</f>
        <v>0</v>
      </c>
      <c r="I263" s="836">
        <f>ЗвітІнд.Кошторис!H263</f>
        <v>0</v>
      </c>
      <c r="J263" s="837">
        <f>ЗвітІнд.Кошторис!I263</f>
        <v>0</v>
      </c>
      <c r="K263" s="1790" t="s">
        <v>34</v>
      </c>
      <c r="L263" s="1791" t="s">
        <v>34</v>
      </c>
      <c r="M263" s="1791" t="s">
        <v>34</v>
      </c>
      <c r="N263" s="1792" t="s">
        <v>34</v>
      </c>
    </row>
    <row r="264" spans="1:15" s="136" customFormat="1" ht="12" outlineLevel="1">
      <c r="A264" s="1213"/>
      <c r="B264" s="1589"/>
      <c r="C264" s="1642"/>
      <c r="D264" s="1643" t="s">
        <v>216</v>
      </c>
      <c r="E264" s="1619" t="s">
        <v>218</v>
      </c>
      <c r="F264" s="1620" t="s">
        <v>60</v>
      </c>
      <c r="G264" s="1621" t="s">
        <v>755</v>
      </c>
      <c r="H264" s="838">
        <f>ЗвітІнд.Кошторис!G264</f>
        <v>0</v>
      </c>
      <c r="I264" s="1594">
        <f>ЗвітІнд.Кошторис!H264</f>
        <v>0</v>
      </c>
      <c r="J264" s="1595">
        <f>ЗвітІнд.Кошторис!I264</f>
        <v>0</v>
      </c>
      <c r="K264" s="1596" t="s">
        <v>34</v>
      </c>
      <c r="L264" s="1597" t="s">
        <v>34</v>
      </c>
      <c r="M264" s="1597" t="s">
        <v>34</v>
      </c>
      <c r="N264" s="1598" t="s">
        <v>34</v>
      </c>
    </row>
    <row r="265" spans="1:15" s="136" customFormat="1" ht="12.6" outlineLevel="1" thickBot="1">
      <c r="A265" s="1213"/>
      <c r="B265" s="1599"/>
      <c r="C265" s="1644"/>
      <c r="D265" s="1645" t="s">
        <v>216</v>
      </c>
      <c r="E265" s="1623" t="s">
        <v>219</v>
      </c>
      <c r="F265" s="1624" t="s">
        <v>62</v>
      </c>
      <c r="G265" s="1625" t="s">
        <v>755</v>
      </c>
      <c r="H265" s="1604">
        <f>ЗвітІнд.Кошторис!G265</f>
        <v>0</v>
      </c>
      <c r="I265" s="1605">
        <f>ЗвітІнд.Кошторис!H265</f>
        <v>0</v>
      </c>
      <c r="J265" s="1606">
        <f>ЗвітІнд.Кошторис!I265</f>
        <v>0</v>
      </c>
      <c r="K265" s="1607" t="s">
        <v>34</v>
      </c>
      <c r="L265" s="1608" t="s">
        <v>34</v>
      </c>
      <c r="M265" s="1608" t="s">
        <v>34</v>
      </c>
      <c r="N265" s="1609" t="s">
        <v>34</v>
      </c>
    </row>
    <row r="266" spans="1:15" s="147" customFormat="1" ht="16.2" outlineLevel="1" thickTop="1">
      <c r="A266" s="131"/>
      <c r="B266" s="1610" t="s">
        <v>227</v>
      </c>
      <c r="C266" s="1640">
        <v>2240</v>
      </c>
      <c r="D266" s="1641" t="s">
        <v>221</v>
      </c>
      <c r="E266" s="1627" t="s">
        <v>222</v>
      </c>
      <c r="F266" s="1628" t="s">
        <v>43</v>
      </c>
      <c r="G266" s="1629" t="s">
        <v>756</v>
      </c>
      <c r="H266" s="653">
        <f>ЗвітІнд.Кошторис!G266</f>
        <v>196</v>
      </c>
      <c r="I266" s="836">
        <f>ЗвітІнд.Кошторис!H266</f>
        <v>0</v>
      </c>
      <c r="J266" s="837">
        <f>ЗвітІнд.Кошторис!I266</f>
        <v>196</v>
      </c>
      <c r="K266" s="1790" t="s">
        <v>34</v>
      </c>
      <c r="L266" s="1791" t="s">
        <v>34</v>
      </c>
      <c r="M266" s="1791" t="s">
        <v>34</v>
      </c>
      <c r="N266" s="1792" t="s">
        <v>34</v>
      </c>
    </row>
    <row r="267" spans="1:15" s="136" customFormat="1" ht="12" outlineLevel="1">
      <c r="A267" s="1213"/>
      <c r="B267" s="1589"/>
      <c r="C267" s="1642"/>
      <c r="D267" s="1643" t="s">
        <v>221</v>
      </c>
      <c r="E267" s="157" t="s">
        <v>85</v>
      </c>
      <c r="F267" s="1620" t="s">
        <v>35</v>
      </c>
      <c r="G267" s="1621" t="s">
        <v>756</v>
      </c>
      <c r="H267" s="838">
        <f>ЗвітІнд.Кошторис!G267</f>
        <v>35</v>
      </c>
      <c r="I267" s="1594">
        <f>ЗвітІнд.Кошторис!H267</f>
        <v>0</v>
      </c>
      <c r="J267" s="1595">
        <f>ЗвітІнд.Кошторис!I267</f>
        <v>35</v>
      </c>
      <c r="K267" s="1596" t="s">
        <v>34</v>
      </c>
      <c r="L267" s="1597" t="s">
        <v>34</v>
      </c>
      <c r="M267" s="1597" t="s">
        <v>34</v>
      </c>
      <c r="N267" s="1598" t="s">
        <v>34</v>
      </c>
    </row>
    <row r="268" spans="1:15" s="136" customFormat="1" ht="12.6" outlineLevel="1" thickBot="1">
      <c r="A268" s="1213"/>
      <c r="B268" s="1599"/>
      <c r="C268" s="1644"/>
      <c r="D268" s="1645" t="s">
        <v>221</v>
      </c>
      <c r="E268" s="158" t="s">
        <v>86</v>
      </c>
      <c r="F268" s="1624" t="s">
        <v>62</v>
      </c>
      <c r="G268" s="1625" t="s">
        <v>756</v>
      </c>
      <c r="H268" s="1604">
        <f>ЗвітІнд.Кошторис!G268</f>
        <v>5600</v>
      </c>
      <c r="I268" s="1605">
        <f>ЗвітІнд.Кошторис!H268</f>
        <v>0</v>
      </c>
      <c r="J268" s="1606">
        <f>ЗвітІнд.Кошторис!I268</f>
        <v>5600</v>
      </c>
      <c r="K268" s="1607" t="s">
        <v>34</v>
      </c>
      <c r="L268" s="1608" t="s">
        <v>34</v>
      </c>
      <c r="M268" s="1608" t="s">
        <v>34</v>
      </c>
      <c r="N268" s="1609" t="s">
        <v>34</v>
      </c>
    </row>
    <row r="269" spans="1:15" s="147" customFormat="1" ht="16.2" outlineLevel="1" thickTop="1">
      <c r="A269" s="131"/>
      <c r="B269" s="1610" t="s">
        <v>539</v>
      </c>
      <c r="C269" s="1640">
        <v>2240</v>
      </c>
      <c r="D269" s="1641" t="s">
        <v>153</v>
      </c>
      <c r="E269" s="1627" t="s">
        <v>224</v>
      </c>
      <c r="F269" s="1628" t="s">
        <v>43</v>
      </c>
      <c r="G269" s="1629" t="s">
        <v>755</v>
      </c>
      <c r="H269" s="653">
        <f>ЗвітІнд.Кошторис!G269</f>
        <v>82.5</v>
      </c>
      <c r="I269" s="836">
        <f>ЗвітІнд.Кошторис!H269</f>
        <v>0</v>
      </c>
      <c r="J269" s="837">
        <f>ЗвітІнд.Кошторис!I269</f>
        <v>82.5</v>
      </c>
      <c r="K269" s="1790" t="s">
        <v>34</v>
      </c>
      <c r="L269" s="1791" t="s">
        <v>34</v>
      </c>
      <c r="M269" s="1791" t="s">
        <v>34</v>
      </c>
      <c r="N269" s="1792" t="s">
        <v>34</v>
      </c>
    </row>
    <row r="270" spans="1:15" s="136" customFormat="1" ht="12" outlineLevel="1">
      <c r="A270" s="1213"/>
      <c r="B270" s="1589"/>
      <c r="C270" s="1642"/>
      <c r="D270" s="1643" t="s">
        <v>153</v>
      </c>
      <c r="E270" s="1619" t="s">
        <v>225</v>
      </c>
      <c r="F270" s="1620" t="s">
        <v>60</v>
      </c>
      <c r="G270" s="1621" t="s">
        <v>755</v>
      </c>
      <c r="H270" s="838">
        <f>ЗвітІнд.Кошторис!G270</f>
        <v>500</v>
      </c>
      <c r="I270" s="1594">
        <f>ЗвітІнд.Кошторис!H270</f>
        <v>0</v>
      </c>
      <c r="J270" s="1595">
        <f>ЗвітІнд.Кошторис!I270</f>
        <v>500</v>
      </c>
      <c r="K270" s="1596" t="s">
        <v>34</v>
      </c>
      <c r="L270" s="1597" t="s">
        <v>34</v>
      </c>
      <c r="M270" s="1597" t="s">
        <v>34</v>
      </c>
      <c r="N270" s="1598" t="s">
        <v>34</v>
      </c>
    </row>
    <row r="271" spans="1:15" s="136" customFormat="1" ht="12.6" outlineLevel="1" thickBot="1">
      <c r="A271" s="1213"/>
      <c r="B271" s="1599"/>
      <c r="C271" s="1644"/>
      <c r="D271" s="1645" t="s">
        <v>153</v>
      </c>
      <c r="E271" s="1623" t="s">
        <v>226</v>
      </c>
      <c r="F271" s="1624" t="s">
        <v>62</v>
      </c>
      <c r="G271" s="1625" t="s">
        <v>755</v>
      </c>
      <c r="H271" s="1604">
        <f>ЗвітІнд.Кошторис!G271</f>
        <v>165</v>
      </c>
      <c r="I271" s="1605">
        <f>ЗвітІнд.Кошторис!H271</f>
        <v>0</v>
      </c>
      <c r="J271" s="1606">
        <f>ЗвітІнд.Кошторис!I271</f>
        <v>165</v>
      </c>
      <c r="K271" s="1607" t="s">
        <v>34</v>
      </c>
      <c r="L271" s="1608" t="s">
        <v>34</v>
      </c>
      <c r="M271" s="1608" t="s">
        <v>34</v>
      </c>
      <c r="N271" s="1609" t="s">
        <v>34</v>
      </c>
    </row>
    <row r="272" spans="1:15" s="136" customFormat="1" ht="16.2" outlineLevel="1" thickTop="1">
      <c r="A272" s="131"/>
      <c r="B272" s="1610" t="s">
        <v>232</v>
      </c>
      <c r="C272" s="1640">
        <v>2240</v>
      </c>
      <c r="D272" s="1641" t="s">
        <v>153</v>
      </c>
      <c r="E272" s="1584" t="s">
        <v>540</v>
      </c>
      <c r="F272" s="1796" t="s">
        <v>43</v>
      </c>
      <c r="G272" s="1629" t="s">
        <v>755</v>
      </c>
      <c r="H272" s="653">
        <f>ЗвітІнд.Кошторис!G272</f>
        <v>9</v>
      </c>
      <c r="I272" s="836">
        <f>ЗвітІнд.Кошторис!H272</f>
        <v>0</v>
      </c>
      <c r="J272" s="837">
        <f>ЗвітІнд.Кошторис!I272</f>
        <v>9</v>
      </c>
      <c r="K272" s="1790" t="s">
        <v>34</v>
      </c>
      <c r="L272" s="1791" t="s">
        <v>34</v>
      </c>
      <c r="M272" s="1791" t="s">
        <v>34</v>
      </c>
      <c r="N272" s="1792" t="s">
        <v>34</v>
      </c>
      <c r="O272" s="147"/>
    </row>
    <row r="273" spans="1:14" s="136" customFormat="1" ht="12" outlineLevel="1">
      <c r="A273" s="1213"/>
      <c r="B273" s="1589"/>
      <c r="C273" s="1642"/>
      <c r="D273" s="1643" t="s">
        <v>153</v>
      </c>
      <c r="E273" s="1592" t="s">
        <v>225</v>
      </c>
      <c r="F273" s="1797" t="s">
        <v>60</v>
      </c>
      <c r="G273" s="1621" t="s">
        <v>755</v>
      </c>
      <c r="H273" s="838">
        <f>ЗвітІнд.Кошторис!G273</f>
        <v>30</v>
      </c>
      <c r="I273" s="1594">
        <f>ЗвітІнд.Кошторис!H273</f>
        <v>0</v>
      </c>
      <c r="J273" s="1595">
        <f>ЗвітІнд.Кошторис!I273</f>
        <v>30</v>
      </c>
      <c r="K273" s="1596" t="s">
        <v>34</v>
      </c>
      <c r="L273" s="1597" t="s">
        <v>34</v>
      </c>
      <c r="M273" s="1597" t="s">
        <v>34</v>
      </c>
      <c r="N273" s="1598" t="s">
        <v>34</v>
      </c>
    </row>
    <row r="274" spans="1:14" s="136" customFormat="1" ht="12.6" outlineLevel="1" thickBot="1">
      <c r="A274" s="1213"/>
      <c r="B274" s="1599"/>
      <c r="C274" s="1644"/>
      <c r="D274" s="1645" t="s">
        <v>153</v>
      </c>
      <c r="E274" s="1602" t="s">
        <v>226</v>
      </c>
      <c r="F274" s="1798" t="s">
        <v>62</v>
      </c>
      <c r="G274" s="1625" t="s">
        <v>755</v>
      </c>
      <c r="H274" s="1604">
        <f>ЗвітІнд.Кошторис!G274</f>
        <v>300</v>
      </c>
      <c r="I274" s="1605">
        <f>ЗвітІнд.Кошторис!H274</f>
        <v>0</v>
      </c>
      <c r="J274" s="1606">
        <f>ЗвітІнд.Кошторис!I274</f>
        <v>300</v>
      </c>
      <c r="K274" s="1607" t="s">
        <v>34</v>
      </c>
      <c r="L274" s="1608" t="s">
        <v>34</v>
      </c>
      <c r="M274" s="1608" t="s">
        <v>34</v>
      </c>
      <c r="N274" s="1609" t="s">
        <v>34</v>
      </c>
    </row>
    <row r="275" spans="1:14" s="147" customFormat="1" ht="16.8" outlineLevel="1" thickTop="1" thickBot="1">
      <c r="A275" s="131"/>
      <c r="B275" s="1653" t="s">
        <v>541</v>
      </c>
      <c r="C275" s="1710">
        <v>2240</v>
      </c>
      <c r="D275" s="1716" t="s">
        <v>228</v>
      </c>
      <c r="E275" s="1736" t="s">
        <v>229</v>
      </c>
      <c r="F275" s="1714" t="s">
        <v>43</v>
      </c>
      <c r="G275" s="1799" t="s">
        <v>757</v>
      </c>
      <c r="H275" s="846">
        <f>ЗвітІнд.Кошторис!G275</f>
        <v>0</v>
      </c>
      <c r="I275" s="868">
        <f>ЗвітІнд.Кошторис!H275</f>
        <v>0</v>
      </c>
      <c r="J275" s="869">
        <f>ЗвітІнд.Кошторис!I275</f>
        <v>0</v>
      </c>
      <c r="K275" s="1790" t="s">
        <v>34</v>
      </c>
      <c r="L275" s="1791" t="s">
        <v>34</v>
      </c>
      <c r="M275" s="1791" t="s">
        <v>34</v>
      </c>
      <c r="N275" s="1792" t="s">
        <v>34</v>
      </c>
    </row>
    <row r="276" spans="1:14" s="20" customFormat="1" ht="16.8" outlineLevel="1" thickTop="1" thickBot="1">
      <c r="A276" s="131"/>
      <c r="B276" s="1715" t="s">
        <v>542</v>
      </c>
      <c r="C276" s="1710">
        <v>2240</v>
      </c>
      <c r="D276" s="1786" t="s">
        <v>230</v>
      </c>
      <c r="E276" s="1787" t="s">
        <v>231</v>
      </c>
      <c r="F276" s="1788" t="s">
        <v>43</v>
      </c>
      <c r="G276" s="1750" t="s">
        <v>757</v>
      </c>
      <c r="H276" s="737">
        <f>ЗвітІнд.Кошторис!G276</f>
        <v>0</v>
      </c>
      <c r="I276" s="1011">
        <f>ЗвітІнд.Кошторис!H276</f>
        <v>0</v>
      </c>
      <c r="J276" s="1636">
        <f>ЗвітІнд.Кошторис!I276</f>
        <v>0</v>
      </c>
      <c r="K276" s="1790" t="s">
        <v>34</v>
      </c>
      <c r="L276" s="1791" t="s">
        <v>34</v>
      </c>
      <c r="M276" s="1791" t="s">
        <v>34</v>
      </c>
      <c r="N276" s="1792" t="s">
        <v>34</v>
      </c>
    </row>
    <row r="277" spans="1:14" s="147" customFormat="1" ht="39.6" outlineLevel="1" thickTop="1" thickBot="1">
      <c r="A277" s="131"/>
      <c r="B277" s="1653" t="s">
        <v>261</v>
      </c>
      <c r="C277" s="1710">
        <v>2240</v>
      </c>
      <c r="D277" s="1716" t="s">
        <v>233</v>
      </c>
      <c r="E277" s="1712" t="s">
        <v>234</v>
      </c>
      <c r="F277" s="1654" t="s">
        <v>43</v>
      </c>
      <c r="G277" s="1657" t="s">
        <v>757</v>
      </c>
      <c r="H277" s="846">
        <f>ЗвітІнд.Кошторис!G277</f>
        <v>16.8</v>
      </c>
      <c r="I277" s="868">
        <f>ЗвітІнд.Кошторис!H277</f>
        <v>0</v>
      </c>
      <c r="J277" s="869">
        <f>ЗвітІнд.Кошторис!I277</f>
        <v>16.8</v>
      </c>
      <c r="K277" s="1658" t="s">
        <v>34</v>
      </c>
      <c r="L277" s="1659" t="s">
        <v>34</v>
      </c>
      <c r="M277" s="1659" t="s">
        <v>34</v>
      </c>
      <c r="N277" s="1660" t="s">
        <v>34</v>
      </c>
    </row>
    <row r="278" spans="1:14" s="147" customFormat="1" ht="14.4" outlineLevel="1" thickTop="1">
      <c r="A278" s="460"/>
      <c r="B278" s="1687" t="s">
        <v>158</v>
      </c>
      <c r="C278" s="1640">
        <v>2240</v>
      </c>
      <c r="D278" s="1641" t="s">
        <v>233</v>
      </c>
      <c r="E278" s="187" t="s">
        <v>235</v>
      </c>
      <c r="F278" s="1582" t="s">
        <v>43</v>
      </c>
      <c r="G278" s="1585" t="s">
        <v>757</v>
      </c>
      <c r="H278" s="653">
        <f>ЗвітІнд.Кошторис!G278</f>
        <v>0</v>
      </c>
      <c r="I278" s="836">
        <f>ЗвітІнд.Кошторис!H278</f>
        <v>0</v>
      </c>
      <c r="J278" s="837">
        <f>ЗвітІнд.Кошторис!I278</f>
        <v>0</v>
      </c>
      <c r="K278" s="1614" t="s">
        <v>34</v>
      </c>
      <c r="L278" s="1615" t="s">
        <v>34</v>
      </c>
      <c r="M278" s="1615" t="s">
        <v>34</v>
      </c>
      <c r="N278" s="1616" t="s">
        <v>34</v>
      </c>
    </row>
    <row r="279" spans="1:14" s="147" customFormat="1" ht="13.2" outlineLevel="1">
      <c r="A279" s="135"/>
      <c r="B279" s="1589"/>
      <c r="C279" s="1642"/>
      <c r="D279" s="1739"/>
      <c r="E279" s="1592" t="s">
        <v>236</v>
      </c>
      <c r="F279" s="1590" t="s">
        <v>35</v>
      </c>
      <c r="G279" s="1593" t="s">
        <v>757</v>
      </c>
      <c r="H279" s="838">
        <f>ЗвітІнд.Кошторис!G279</f>
        <v>0</v>
      </c>
      <c r="I279" s="1594">
        <f>ЗвітІнд.Кошторис!H279</f>
        <v>0</v>
      </c>
      <c r="J279" s="1595">
        <f>ЗвітІнд.Кошторис!I279</f>
        <v>0</v>
      </c>
      <c r="K279" s="1596" t="s">
        <v>34</v>
      </c>
      <c r="L279" s="1597" t="s">
        <v>34</v>
      </c>
      <c r="M279" s="1597" t="s">
        <v>34</v>
      </c>
      <c r="N279" s="1598" t="s">
        <v>34</v>
      </c>
    </row>
    <row r="280" spans="1:14" s="147" customFormat="1" ht="13.2" outlineLevel="1">
      <c r="A280" s="135"/>
      <c r="B280" s="1589"/>
      <c r="C280" s="1642"/>
      <c r="D280" s="1739"/>
      <c r="E280" s="1592" t="s">
        <v>237</v>
      </c>
      <c r="F280" s="1590" t="s">
        <v>172</v>
      </c>
      <c r="G280" s="1593" t="s">
        <v>757</v>
      </c>
      <c r="H280" s="838">
        <f>ЗвітІнд.Кошторис!G280</f>
        <v>0</v>
      </c>
      <c r="I280" s="1594">
        <f>ЗвітІнд.Кошторис!H280</f>
        <v>0</v>
      </c>
      <c r="J280" s="1595">
        <f>ЗвітІнд.Кошторис!I280</f>
        <v>0</v>
      </c>
      <c r="K280" s="1671" t="s">
        <v>34</v>
      </c>
      <c r="L280" s="1672" t="s">
        <v>34</v>
      </c>
      <c r="M280" s="1672" t="s">
        <v>34</v>
      </c>
      <c r="N280" s="1673" t="s">
        <v>34</v>
      </c>
    </row>
    <row r="281" spans="1:14" s="147" customFormat="1" ht="24" outlineLevel="1">
      <c r="A281" s="135"/>
      <c r="B281" s="1589"/>
      <c r="C281" s="1642"/>
      <c r="D281" s="1739"/>
      <c r="E281" s="1592" t="s">
        <v>238</v>
      </c>
      <c r="F281" s="1590" t="s">
        <v>62</v>
      </c>
      <c r="G281" s="1593" t="s">
        <v>757</v>
      </c>
      <c r="H281" s="1678">
        <f>ЗвітІнд.Кошторис!G281</f>
        <v>0</v>
      </c>
      <c r="I281" s="1679">
        <f>ЗвітІнд.Кошторис!H281</f>
        <v>0</v>
      </c>
      <c r="J281" s="1680">
        <f>ЗвітІнд.Кошторис!I281</f>
        <v>0</v>
      </c>
      <c r="K281" s="1596" t="s">
        <v>34</v>
      </c>
      <c r="L281" s="1597" t="s">
        <v>34</v>
      </c>
      <c r="M281" s="1597" t="s">
        <v>34</v>
      </c>
      <c r="N281" s="1598" t="s">
        <v>34</v>
      </c>
    </row>
    <row r="282" spans="1:14" s="147" customFormat="1" outlineLevel="1">
      <c r="A282" s="460"/>
      <c r="B282" s="1687" t="s">
        <v>543</v>
      </c>
      <c r="C282" s="1640">
        <v>2240</v>
      </c>
      <c r="D282" s="1641" t="s">
        <v>233</v>
      </c>
      <c r="E282" s="187" t="s">
        <v>239</v>
      </c>
      <c r="F282" s="1582" t="s">
        <v>43</v>
      </c>
      <c r="G282" s="1585" t="s">
        <v>757</v>
      </c>
      <c r="H282" s="653">
        <f>ЗвітІнд.Кошторис!G282</f>
        <v>0</v>
      </c>
      <c r="I282" s="836">
        <f>ЗвітІнд.Кошторис!H282</f>
        <v>0</v>
      </c>
      <c r="J282" s="837">
        <f>ЗвітІнд.Кошторис!I282</f>
        <v>0</v>
      </c>
      <c r="K282" s="1675" t="s">
        <v>34</v>
      </c>
      <c r="L282" s="1676" t="s">
        <v>34</v>
      </c>
      <c r="M282" s="1676" t="s">
        <v>34</v>
      </c>
      <c r="N282" s="1677" t="s">
        <v>34</v>
      </c>
    </row>
    <row r="283" spans="1:14" s="147" customFormat="1" ht="13.2" outlineLevel="1">
      <c r="A283" s="135"/>
      <c r="B283" s="1589"/>
      <c r="C283" s="1642"/>
      <c r="D283" s="1739"/>
      <c r="E283" s="1592" t="s">
        <v>236</v>
      </c>
      <c r="F283" s="1590" t="s">
        <v>35</v>
      </c>
      <c r="G283" s="1593" t="s">
        <v>757</v>
      </c>
      <c r="H283" s="838">
        <f>ЗвітІнд.Кошторис!G283</f>
        <v>0</v>
      </c>
      <c r="I283" s="1594">
        <f>ЗвітІнд.Кошторис!H283</f>
        <v>0</v>
      </c>
      <c r="J283" s="1595">
        <f>ЗвітІнд.Кошторис!I283</f>
        <v>0</v>
      </c>
      <c r="K283" s="1596" t="s">
        <v>34</v>
      </c>
      <c r="L283" s="1597" t="s">
        <v>34</v>
      </c>
      <c r="M283" s="1597" t="s">
        <v>34</v>
      </c>
      <c r="N283" s="1598" t="s">
        <v>34</v>
      </c>
    </row>
    <row r="284" spans="1:14" s="147" customFormat="1" ht="13.2" outlineLevel="1">
      <c r="A284" s="135"/>
      <c r="B284" s="1589"/>
      <c r="C284" s="1642"/>
      <c r="D284" s="1739"/>
      <c r="E284" s="1592" t="s">
        <v>237</v>
      </c>
      <c r="F284" s="1590" t="s">
        <v>172</v>
      </c>
      <c r="G284" s="1593" t="s">
        <v>757</v>
      </c>
      <c r="H284" s="838">
        <f>ЗвітІнд.Кошторис!G284</f>
        <v>0</v>
      </c>
      <c r="I284" s="1594">
        <f>ЗвітІнд.Кошторис!H284</f>
        <v>0</v>
      </c>
      <c r="J284" s="1595">
        <f>ЗвітІнд.Кошторис!I284</f>
        <v>0</v>
      </c>
      <c r="K284" s="1671" t="s">
        <v>34</v>
      </c>
      <c r="L284" s="1672" t="s">
        <v>34</v>
      </c>
      <c r="M284" s="1672" t="s">
        <v>34</v>
      </c>
      <c r="N284" s="1673" t="s">
        <v>34</v>
      </c>
    </row>
    <row r="285" spans="1:14" s="147" customFormat="1" ht="24" outlineLevel="1">
      <c r="A285" s="135"/>
      <c r="B285" s="1589"/>
      <c r="C285" s="1642"/>
      <c r="D285" s="1739"/>
      <c r="E285" s="1592" t="s">
        <v>238</v>
      </c>
      <c r="F285" s="1590" t="s">
        <v>62</v>
      </c>
      <c r="G285" s="1593" t="s">
        <v>757</v>
      </c>
      <c r="H285" s="1678">
        <f>ЗвітІнд.Кошторис!G285</f>
        <v>0</v>
      </c>
      <c r="I285" s="1679">
        <f>ЗвітІнд.Кошторис!H285</f>
        <v>0</v>
      </c>
      <c r="J285" s="1680">
        <f>ЗвітІнд.Кошторис!I285</f>
        <v>0</v>
      </c>
      <c r="K285" s="1596" t="s">
        <v>34</v>
      </c>
      <c r="L285" s="1597" t="s">
        <v>34</v>
      </c>
      <c r="M285" s="1597" t="s">
        <v>34</v>
      </c>
      <c r="N285" s="1598" t="s">
        <v>34</v>
      </c>
    </row>
    <row r="286" spans="1:14" s="147" customFormat="1" outlineLevel="1">
      <c r="A286" s="460"/>
      <c r="B286" s="1687" t="s">
        <v>544</v>
      </c>
      <c r="C286" s="1640">
        <v>2240</v>
      </c>
      <c r="D286" s="1641" t="s">
        <v>233</v>
      </c>
      <c r="E286" s="187" t="s">
        <v>240</v>
      </c>
      <c r="F286" s="1582" t="s">
        <v>43</v>
      </c>
      <c r="G286" s="1585" t="s">
        <v>757</v>
      </c>
      <c r="H286" s="653">
        <f>ЗвітІнд.Кошторис!G286</f>
        <v>16.8</v>
      </c>
      <c r="I286" s="836">
        <f>ЗвітІнд.Кошторис!H286</f>
        <v>0</v>
      </c>
      <c r="J286" s="836">
        <f>ЗвітІнд.Кошторис!I286</f>
        <v>16.8</v>
      </c>
      <c r="K286" s="1675" t="s">
        <v>34</v>
      </c>
      <c r="L286" s="1676" t="s">
        <v>34</v>
      </c>
      <c r="M286" s="1676" t="s">
        <v>34</v>
      </c>
      <c r="N286" s="1677" t="s">
        <v>34</v>
      </c>
    </row>
    <row r="287" spans="1:14" s="147" customFormat="1" ht="13.2" outlineLevel="1">
      <c r="A287" s="135"/>
      <c r="B287" s="1800"/>
      <c r="C287" s="1801"/>
      <c r="D287" s="1802"/>
      <c r="E287" s="1592" t="s">
        <v>236</v>
      </c>
      <c r="F287" s="1590" t="s">
        <v>35</v>
      </c>
      <c r="G287" s="1593" t="s">
        <v>757</v>
      </c>
      <c r="H287" s="838">
        <f>ЗвітІнд.Кошторис!G287</f>
        <v>15</v>
      </c>
      <c r="I287" s="1594">
        <f>ЗвітІнд.Кошторис!H287</f>
        <v>0</v>
      </c>
      <c r="J287" s="1595">
        <f>ЗвітІнд.Кошторис!I287</f>
        <v>15</v>
      </c>
      <c r="K287" s="1596" t="s">
        <v>34</v>
      </c>
      <c r="L287" s="1597" t="s">
        <v>34</v>
      </c>
      <c r="M287" s="1597" t="s">
        <v>34</v>
      </c>
      <c r="N287" s="1598" t="s">
        <v>34</v>
      </c>
    </row>
    <row r="288" spans="1:14" s="147" customFormat="1" ht="13.2" outlineLevel="1">
      <c r="A288" s="135"/>
      <c r="B288" s="1800"/>
      <c r="C288" s="1801"/>
      <c r="D288" s="1802"/>
      <c r="E288" s="1592" t="s">
        <v>237</v>
      </c>
      <c r="F288" s="1590" t="s">
        <v>172</v>
      </c>
      <c r="G288" s="1593" t="s">
        <v>757</v>
      </c>
      <c r="H288" s="838">
        <f>ЗвітІнд.Кошторис!G288</f>
        <v>70</v>
      </c>
      <c r="I288" s="1594">
        <f>ЗвітІнд.Кошторис!H288</f>
        <v>0</v>
      </c>
      <c r="J288" s="1595">
        <f>ЗвітІнд.Кошторис!I288</f>
        <v>70</v>
      </c>
      <c r="K288" s="1671" t="s">
        <v>34</v>
      </c>
      <c r="L288" s="1672" t="s">
        <v>34</v>
      </c>
      <c r="M288" s="1672" t="s">
        <v>34</v>
      </c>
      <c r="N288" s="1673" t="s">
        <v>34</v>
      </c>
    </row>
    <row r="289" spans="1:14" s="147" customFormat="1" ht="24" outlineLevel="1">
      <c r="A289" s="135"/>
      <c r="B289" s="1742"/>
      <c r="C289" s="1688"/>
      <c r="D289" s="1689"/>
      <c r="E289" s="1592" t="s">
        <v>238</v>
      </c>
      <c r="F289" s="1590" t="s">
        <v>62</v>
      </c>
      <c r="G289" s="1593" t="s">
        <v>757</v>
      </c>
      <c r="H289" s="1678">
        <f>ЗвітІнд.Кошторис!G289</f>
        <v>240</v>
      </c>
      <c r="I289" s="1679">
        <f>ЗвітІнд.Кошторис!H289</f>
        <v>0</v>
      </c>
      <c r="J289" s="1680">
        <f>ЗвітІнд.Кошторис!I289</f>
        <v>240</v>
      </c>
      <c r="K289" s="1596" t="s">
        <v>34</v>
      </c>
      <c r="L289" s="1597" t="s">
        <v>34</v>
      </c>
      <c r="M289" s="1597" t="s">
        <v>34</v>
      </c>
      <c r="N289" s="1598" t="s">
        <v>34</v>
      </c>
    </row>
    <row r="290" spans="1:14" s="147" customFormat="1" ht="13.2" outlineLevel="1">
      <c r="A290" s="135"/>
      <c r="B290" s="1803"/>
      <c r="C290" s="1640"/>
      <c r="D290" s="1641"/>
      <c r="E290" s="1804" t="s">
        <v>653</v>
      </c>
      <c r="F290" s="1752" t="s">
        <v>62</v>
      </c>
      <c r="G290" s="1593" t="s">
        <v>757</v>
      </c>
      <c r="H290" s="1805">
        <f>ЗвітІнд.Кошторис!G290</f>
        <v>0</v>
      </c>
      <c r="I290" s="1806">
        <f>ЗвітІнд.Кошторис!H290</f>
        <v>0</v>
      </c>
      <c r="J290" s="1807">
        <f>ЗвітІнд.Кошторис!I290</f>
        <v>0</v>
      </c>
      <c r="K290" s="1596" t="s">
        <v>34</v>
      </c>
      <c r="L290" s="1597" t="s">
        <v>34</v>
      </c>
      <c r="M290" s="1597" t="s">
        <v>34</v>
      </c>
      <c r="N290" s="1598" t="s">
        <v>34</v>
      </c>
    </row>
    <row r="291" spans="1:14" s="147" customFormat="1" ht="26.4" outlineLevel="1">
      <c r="A291" s="460"/>
      <c r="B291" s="1610" t="s">
        <v>545</v>
      </c>
      <c r="C291" s="1640">
        <v>2240</v>
      </c>
      <c r="D291" s="1641" t="s">
        <v>233</v>
      </c>
      <c r="E291" s="187" t="s">
        <v>241</v>
      </c>
      <c r="F291" s="1582" t="s">
        <v>43</v>
      </c>
      <c r="G291" s="1585" t="s">
        <v>757</v>
      </c>
      <c r="H291" s="653">
        <f>ЗвітІнд.Кошторис!G291</f>
        <v>0</v>
      </c>
      <c r="I291" s="836">
        <f>ЗвітІнд.Кошторис!H291</f>
        <v>0</v>
      </c>
      <c r="J291" s="837">
        <f>ЗвітІнд.Кошторис!I291</f>
        <v>0</v>
      </c>
      <c r="K291" s="1675" t="s">
        <v>34</v>
      </c>
      <c r="L291" s="1676" t="s">
        <v>34</v>
      </c>
      <c r="M291" s="1676" t="s">
        <v>34</v>
      </c>
      <c r="N291" s="1677" t="s">
        <v>34</v>
      </c>
    </row>
    <row r="292" spans="1:14" s="147" customFormat="1" ht="13.2" outlineLevel="1">
      <c r="A292" s="135"/>
      <c r="B292" s="1800"/>
      <c r="C292" s="1801"/>
      <c r="D292" s="1802"/>
      <c r="E292" s="1592" t="s">
        <v>236</v>
      </c>
      <c r="F292" s="1590" t="s">
        <v>35</v>
      </c>
      <c r="G292" s="1593" t="s">
        <v>757</v>
      </c>
      <c r="H292" s="838">
        <f>ЗвітІнд.Кошторис!G292</f>
        <v>0</v>
      </c>
      <c r="I292" s="1594">
        <f>ЗвітІнд.Кошторис!H292</f>
        <v>0</v>
      </c>
      <c r="J292" s="1595">
        <f>ЗвітІнд.Кошторис!I292</f>
        <v>0</v>
      </c>
      <c r="K292" s="1596" t="s">
        <v>34</v>
      </c>
      <c r="L292" s="1597" t="s">
        <v>34</v>
      </c>
      <c r="M292" s="1597" t="s">
        <v>34</v>
      </c>
      <c r="N292" s="1598" t="s">
        <v>34</v>
      </c>
    </row>
    <row r="293" spans="1:14" s="147" customFormat="1" ht="13.2" outlineLevel="1">
      <c r="A293" s="135"/>
      <c r="B293" s="1800"/>
      <c r="C293" s="1801"/>
      <c r="D293" s="1802"/>
      <c r="E293" s="1592" t="s">
        <v>242</v>
      </c>
      <c r="F293" s="1590" t="s">
        <v>62</v>
      </c>
      <c r="G293" s="1593" t="s">
        <v>757</v>
      </c>
      <c r="H293" s="1678">
        <f>ЗвітІнд.Кошторис!G293</f>
        <v>0</v>
      </c>
      <c r="I293" s="1679">
        <f>ЗвітІнд.Кошторис!H293</f>
        <v>0</v>
      </c>
      <c r="J293" s="1680">
        <f>ЗвітІнд.Кошторис!I293</f>
        <v>0</v>
      </c>
      <c r="K293" s="1671" t="s">
        <v>34</v>
      </c>
      <c r="L293" s="1672" t="s">
        <v>34</v>
      </c>
      <c r="M293" s="1672" t="s">
        <v>34</v>
      </c>
      <c r="N293" s="1673" t="s">
        <v>34</v>
      </c>
    </row>
    <row r="294" spans="1:14" s="147" customFormat="1" ht="13.2" outlineLevel="1">
      <c r="A294" s="135"/>
      <c r="B294" s="1800"/>
      <c r="C294" s="1801"/>
      <c r="D294" s="1802"/>
      <c r="E294" s="1592" t="s">
        <v>243</v>
      </c>
      <c r="F294" s="1590" t="s">
        <v>244</v>
      </c>
      <c r="G294" s="1593" t="s">
        <v>757</v>
      </c>
      <c r="H294" s="838">
        <f>ЗвітІнд.Кошторис!G294</f>
        <v>0</v>
      </c>
      <c r="I294" s="1594">
        <f>ЗвітІнд.Кошторис!H294</f>
        <v>0</v>
      </c>
      <c r="J294" s="1595">
        <f>ЗвітІнд.Кошторис!I294</f>
        <v>0</v>
      </c>
      <c r="K294" s="1596" t="s">
        <v>34</v>
      </c>
      <c r="L294" s="1597" t="s">
        <v>34</v>
      </c>
      <c r="M294" s="1597" t="s">
        <v>34</v>
      </c>
      <c r="N294" s="1598" t="s">
        <v>34</v>
      </c>
    </row>
    <row r="295" spans="1:14" s="147" customFormat="1" ht="13.2" outlineLevel="1">
      <c r="A295" s="135"/>
      <c r="B295" s="1800"/>
      <c r="C295" s="1801"/>
      <c r="D295" s="1802"/>
      <c r="E295" s="1592" t="s">
        <v>245</v>
      </c>
      <c r="F295" s="1590" t="s">
        <v>62</v>
      </c>
      <c r="G295" s="1593" t="s">
        <v>757</v>
      </c>
      <c r="H295" s="1678">
        <f>ЗвітІнд.Кошторис!G295</f>
        <v>0</v>
      </c>
      <c r="I295" s="1679">
        <f>ЗвітІнд.Кошторис!H295</f>
        <v>0</v>
      </c>
      <c r="J295" s="1680">
        <f>ЗвітІнд.Кошторис!I295</f>
        <v>0</v>
      </c>
      <c r="K295" s="1596" t="s">
        <v>34</v>
      </c>
      <c r="L295" s="1597" t="s">
        <v>34</v>
      </c>
      <c r="M295" s="1597" t="s">
        <v>34</v>
      </c>
      <c r="N295" s="1598" t="s">
        <v>34</v>
      </c>
    </row>
    <row r="296" spans="1:14" s="147" customFormat="1" ht="13.2" outlineLevel="1">
      <c r="A296" s="135"/>
      <c r="B296" s="1800"/>
      <c r="C296" s="1801"/>
      <c r="D296" s="1802"/>
      <c r="E296" s="1592" t="s">
        <v>246</v>
      </c>
      <c r="F296" s="1590" t="s">
        <v>244</v>
      </c>
      <c r="G296" s="1593" t="s">
        <v>757</v>
      </c>
      <c r="H296" s="838">
        <f>ЗвітІнд.Кошторис!G296</f>
        <v>0</v>
      </c>
      <c r="I296" s="1594">
        <f>ЗвітІнд.Кошторис!H296</f>
        <v>0</v>
      </c>
      <c r="J296" s="1595">
        <f>ЗвітІнд.Кошторис!I296</f>
        <v>0</v>
      </c>
      <c r="K296" s="1596" t="s">
        <v>34</v>
      </c>
      <c r="L296" s="1597" t="s">
        <v>34</v>
      </c>
      <c r="M296" s="1597" t="s">
        <v>34</v>
      </c>
      <c r="N296" s="1598" t="s">
        <v>34</v>
      </c>
    </row>
    <row r="297" spans="1:14" s="147" customFormat="1" ht="13.2" outlineLevel="1">
      <c r="A297" s="135"/>
      <c r="B297" s="1742"/>
      <c r="C297" s="1688"/>
      <c r="D297" s="1689"/>
      <c r="E297" s="1592" t="s">
        <v>247</v>
      </c>
      <c r="F297" s="1590" t="s">
        <v>62</v>
      </c>
      <c r="G297" s="1593" t="s">
        <v>757</v>
      </c>
      <c r="H297" s="1678">
        <f>ЗвітІнд.Кошторис!G297</f>
        <v>0</v>
      </c>
      <c r="I297" s="1679">
        <f>ЗвітІнд.Кошторис!H297</f>
        <v>0</v>
      </c>
      <c r="J297" s="1680">
        <f>ЗвітІнд.Кошторис!I297</f>
        <v>0</v>
      </c>
      <c r="K297" s="1596" t="s">
        <v>34</v>
      </c>
      <c r="L297" s="1597" t="s">
        <v>34</v>
      </c>
      <c r="M297" s="1597" t="s">
        <v>34</v>
      </c>
      <c r="N297" s="1598" t="s">
        <v>34</v>
      </c>
    </row>
    <row r="298" spans="1:14" s="147" customFormat="1" outlineLevel="1">
      <c r="A298" s="460"/>
      <c r="B298" s="1610" t="s">
        <v>546</v>
      </c>
      <c r="C298" s="1640">
        <v>2240</v>
      </c>
      <c r="D298" s="1641" t="s">
        <v>233</v>
      </c>
      <c r="E298" s="187" t="s">
        <v>248</v>
      </c>
      <c r="F298" s="1582" t="s">
        <v>43</v>
      </c>
      <c r="G298" s="1585" t="s">
        <v>757</v>
      </c>
      <c r="H298" s="653">
        <f>ЗвітІнд.Кошторис!G298</f>
        <v>0</v>
      </c>
      <c r="I298" s="836">
        <f>ЗвітІнд.Кошторис!H298</f>
        <v>0</v>
      </c>
      <c r="J298" s="837">
        <f>ЗвітІнд.Кошторис!I298</f>
        <v>0</v>
      </c>
      <c r="K298" s="1675" t="s">
        <v>34</v>
      </c>
      <c r="L298" s="1676" t="s">
        <v>34</v>
      </c>
      <c r="M298" s="1676" t="s">
        <v>34</v>
      </c>
      <c r="N298" s="1677" t="s">
        <v>34</v>
      </c>
    </row>
    <row r="299" spans="1:14" s="147" customFormat="1" ht="13.2" outlineLevel="1">
      <c r="A299" s="135"/>
      <c r="B299" s="1800"/>
      <c r="C299" s="1801"/>
      <c r="D299" s="1802"/>
      <c r="E299" s="1592" t="s">
        <v>249</v>
      </c>
      <c r="F299" s="1590" t="s">
        <v>35</v>
      </c>
      <c r="G299" s="1593" t="s">
        <v>757</v>
      </c>
      <c r="H299" s="838">
        <f>ЗвітІнд.Кошторис!G299</f>
        <v>0</v>
      </c>
      <c r="I299" s="1594">
        <f>ЗвітІнд.Кошторис!H299</f>
        <v>0</v>
      </c>
      <c r="J299" s="1595">
        <f>ЗвітІнд.Кошторис!I299</f>
        <v>0</v>
      </c>
      <c r="K299" s="1596" t="s">
        <v>34</v>
      </c>
      <c r="L299" s="1597" t="s">
        <v>34</v>
      </c>
      <c r="M299" s="1597" t="s">
        <v>34</v>
      </c>
      <c r="N299" s="1598" t="s">
        <v>34</v>
      </c>
    </row>
    <row r="300" spans="1:14" s="147" customFormat="1" ht="13.2" outlineLevel="1">
      <c r="A300" s="135"/>
      <c r="B300" s="1800"/>
      <c r="C300" s="1801"/>
      <c r="D300" s="1802"/>
      <c r="E300" s="1592" t="s">
        <v>250</v>
      </c>
      <c r="F300" s="1590" t="s">
        <v>62</v>
      </c>
      <c r="G300" s="1593" t="s">
        <v>757</v>
      </c>
      <c r="H300" s="1678">
        <f>ЗвітІнд.Кошторис!G300</f>
        <v>0</v>
      </c>
      <c r="I300" s="1679">
        <f>ЗвітІнд.Кошторис!H300</f>
        <v>0</v>
      </c>
      <c r="J300" s="1680">
        <f>ЗвітІнд.Кошторис!I300</f>
        <v>0</v>
      </c>
      <c r="K300" s="1671" t="s">
        <v>34</v>
      </c>
      <c r="L300" s="1672" t="s">
        <v>34</v>
      </c>
      <c r="M300" s="1672" t="s">
        <v>34</v>
      </c>
      <c r="N300" s="1673" t="s">
        <v>34</v>
      </c>
    </row>
    <row r="301" spans="1:14" s="147" customFormat="1" ht="13.2" outlineLevel="1">
      <c r="A301" s="135"/>
      <c r="B301" s="1800"/>
      <c r="C301" s="1801"/>
      <c r="D301" s="1802"/>
      <c r="E301" s="1592" t="s">
        <v>251</v>
      </c>
      <c r="F301" s="1590" t="s">
        <v>35</v>
      </c>
      <c r="G301" s="1593" t="s">
        <v>757</v>
      </c>
      <c r="H301" s="838">
        <f>ЗвітІнд.Кошторис!G301</f>
        <v>0</v>
      </c>
      <c r="I301" s="1594">
        <f>ЗвітІнд.Кошторис!H301</f>
        <v>0</v>
      </c>
      <c r="J301" s="1595">
        <f>ЗвітІнд.Кошторис!I301</f>
        <v>0</v>
      </c>
      <c r="K301" s="1596" t="s">
        <v>34</v>
      </c>
      <c r="L301" s="1597" t="s">
        <v>34</v>
      </c>
      <c r="M301" s="1597" t="s">
        <v>34</v>
      </c>
      <c r="N301" s="1598" t="s">
        <v>34</v>
      </c>
    </row>
    <row r="302" spans="1:14" s="147" customFormat="1" ht="13.2" outlineLevel="1">
      <c r="A302" s="135"/>
      <c r="B302" s="1800"/>
      <c r="C302" s="1801"/>
      <c r="D302" s="1802"/>
      <c r="E302" s="1592" t="s">
        <v>252</v>
      </c>
      <c r="F302" s="1590" t="s">
        <v>62</v>
      </c>
      <c r="G302" s="1593" t="s">
        <v>757</v>
      </c>
      <c r="H302" s="1678">
        <f>ЗвітІнд.Кошторис!G302</f>
        <v>0</v>
      </c>
      <c r="I302" s="1679">
        <f>ЗвітІнд.Кошторис!H302</f>
        <v>0</v>
      </c>
      <c r="J302" s="1680">
        <f>ЗвітІнд.Кошторис!I302</f>
        <v>0</v>
      </c>
      <c r="K302" s="1596" t="s">
        <v>34</v>
      </c>
      <c r="L302" s="1597" t="s">
        <v>34</v>
      </c>
      <c r="M302" s="1597" t="s">
        <v>34</v>
      </c>
      <c r="N302" s="1598" t="s">
        <v>34</v>
      </c>
    </row>
    <row r="303" spans="1:14" s="147" customFormat="1" ht="13.2" outlineLevel="1">
      <c r="A303" s="135"/>
      <c r="B303" s="1800"/>
      <c r="C303" s="1801"/>
      <c r="D303" s="1802"/>
      <c r="E303" s="1592" t="s">
        <v>253</v>
      </c>
      <c r="F303" s="1590" t="s">
        <v>35</v>
      </c>
      <c r="G303" s="1593" t="s">
        <v>755</v>
      </c>
      <c r="H303" s="838">
        <f>ЗвітІнд.Кошторис!G303</f>
        <v>0</v>
      </c>
      <c r="I303" s="1594">
        <f>ЗвітІнд.Кошторис!H303</f>
        <v>0</v>
      </c>
      <c r="J303" s="1595">
        <f>ЗвітІнд.Кошторис!I303</f>
        <v>0</v>
      </c>
      <c r="K303" s="1596" t="s">
        <v>34</v>
      </c>
      <c r="L303" s="1597" t="s">
        <v>34</v>
      </c>
      <c r="M303" s="1597" t="s">
        <v>34</v>
      </c>
      <c r="N303" s="1598" t="s">
        <v>34</v>
      </c>
    </row>
    <row r="304" spans="1:14" s="147" customFormat="1" ht="13.2" outlineLevel="1">
      <c r="A304" s="135"/>
      <c r="B304" s="1742"/>
      <c r="C304" s="1688"/>
      <c r="D304" s="1689"/>
      <c r="E304" s="1592" t="s">
        <v>254</v>
      </c>
      <c r="F304" s="1590" t="s">
        <v>62</v>
      </c>
      <c r="G304" s="1593" t="s">
        <v>757</v>
      </c>
      <c r="H304" s="1678">
        <f>ЗвітІнд.Кошторис!G304</f>
        <v>0</v>
      </c>
      <c r="I304" s="1679">
        <f>ЗвітІнд.Кошторис!H304</f>
        <v>0</v>
      </c>
      <c r="J304" s="1680">
        <f>ЗвітІнд.Кошторис!I304</f>
        <v>0</v>
      </c>
      <c r="K304" s="1671" t="s">
        <v>34</v>
      </c>
      <c r="L304" s="1672" t="s">
        <v>34</v>
      </c>
      <c r="M304" s="1672" t="s">
        <v>34</v>
      </c>
      <c r="N304" s="1673" t="s">
        <v>34</v>
      </c>
    </row>
    <row r="305" spans="1:14" s="147" customFormat="1" ht="51.6" outlineLevel="1">
      <c r="A305" s="135"/>
      <c r="B305" s="1610" t="s">
        <v>547</v>
      </c>
      <c r="C305" s="1640">
        <v>2240</v>
      </c>
      <c r="D305" s="1641" t="s">
        <v>233</v>
      </c>
      <c r="E305" s="187" t="s">
        <v>652</v>
      </c>
      <c r="F305" s="1582" t="s">
        <v>43</v>
      </c>
      <c r="G305" s="1585" t="s">
        <v>757</v>
      </c>
      <c r="H305" s="653">
        <f>ЗвітІнд.Кошторис!G305</f>
        <v>0</v>
      </c>
      <c r="I305" s="855">
        <f>ЗвітІнд.Кошторис!H305</f>
        <v>0</v>
      </c>
      <c r="J305" s="837">
        <f>ЗвітІнд.Кошторис!I305</f>
        <v>0</v>
      </c>
      <c r="K305" s="1549" t="s">
        <v>34</v>
      </c>
      <c r="L305" s="1538" t="s">
        <v>34</v>
      </c>
      <c r="M305" s="1538" t="s">
        <v>34</v>
      </c>
      <c r="N305" s="1539" t="s">
        <v>34</v>
      </c>
    </row>
    <row r="306" spans="1:14" s="147" customFormat="1" ht="13.2" outlineLevel="1">
      <c r="A306" s="135"/>
      <c r="B306" s="1742"/>
      <c r="C306" s="1688"/>
      <c r="D306" s="1689"/>
      <c r="E306" s="1592" t="s">
        <v>236</v>
      </c>
      <c r="F306" s="1590" t="s">
        <v>35</v>
      </c>
      <c r="G306" s="1593" t="s">
        <v>757</v>
      </c>
      <c r="H306" s="838">
        <f>ЗвітІнд.Кошторис!G306</f>
        <v>0</v>
      </c>
      <c r="I306" s="1594">
        <f>ЗвітІнд.Кошторис!H306</f>
        <v>0</v>
      </c>
      <c r="J306" s="1595">
        <f>ЗвітІнд.Кошторис!I306</f>
        <v>0</v>
      </c>
      <c r="K306" s="1596" t="s">
        <v>34</v>
      </c>
      <c r="L306" s="1597" t="s">
        <v>34</v>
      </c>
      <c r="M306" s="1597" t="s">
        <v>34</v>
      </c>
      <c r="N306" s="1598" t="s">
        <v>34</v>
      </c>
    </row>
    <row r="307" spans="1:14" s="93" customFormat="1" ht="12.6" outlineLevel="1" thickBot="1">
      <c r="A307" s="1213"/>
      <c r="B307" s="1745"/>
      <c r="C307" s="1746"/>
      <c r="D307" s="1713"/>
      <c r="E307" s="1808" t="s">
        <v>177</v>
      </c>
      <c r="F307" s="1809" t="s">
        <v>62</v>
      </c>
      <c r="G307" s="1810" t="s">
        <v>757</v>
      </c>
      <c r="H307" s="1811">
        <f>ЗвітІнд.Кошторис!G307</f>
        <v>0</v>
      </c>
      <c r="I307" s="1812">
        <f>ЗвітІнд.Кошторис!H307</f>
        <v>0</v>
      </c>
      <c r="J307" s="1813">
        <f>ЗвітІнд.Кошторис!I307</f>
        <v>0</v>
      </c>
      <c r="K307" s="1607" t="s">
        <v>34</v>
      </c>
      <c r="L307" s="1608" t="s">
        <v>34</v>
      </c>
      <c r="M307" s="1608" t="s">
        <v>34</v>
      </c>
      <c r="N307" s="1609" t="s">
        <v>34</v>
      </c>
    </row>
    <row r="308" spans="1:14" s="20" customFormat="1" ht="16.2" outlineLevel="1" thickTop="1">
      <c r="A308" s="131"/>
      <c r="B308" s="1781" t="s">
        <v>548</v>
      </c>
      <c r="C308" s="1540">
        <v>2240</v>
      </c>
      <c r="D308" s="1782" t="s">
        <v>255</v>
      </c>
      <c r="E308" s="1627" t="s">
        <v>256</v>
      </c>
      <c r="F308" s="1460" t="s">
        <v>43</v>
      </c>
      <c r="G308" s="1413" t="s">
        <v>755</v>
      </c>
      <c r="H308" s="653">
        <f>ЗвітІнд.Кошторис!G308</f>
        <v>54.4</v>
      </c>
      <c r="I308" s="836">
        <f>ЗвітІнд.Кошторис!H308</f>
        <v>0</v>
      </c>
      <c r="J308" s="837">
        <f>ЗвітІнд.Кошторис!I308</f>
        <v>54.4</v>
      </c>
      <c r="K308" s="1790" t="s">
        <v>34</v>
      </c>
      <c r="L308" s="1791" t="s">
        <v>34</v>
      </c>
      <c r="M308" s="1791" t="s">
        <v>34</v>
      </c>
      <c r="N308" s="1792" t="s">
        <v>34</v>
      </c>
    </row>
    <row r="309" spans="1:14" s="218" customFormat="1" ht="12" outlineLevel="1">
      <c r="A309" s="1213"/>
      <c r="B309" s="1814"/>
      <c r="C309" s="1815"/>
      <c r="D309" s="1816" t="s">
        <v>255</v>
      </c>
      <c r="E309" s="1619" t="s">
        <v>257</v>
      </c>
      <c r="F309" s="1817" t="s">
        <v>60</v>
      </c>
      <c r="G309" s="1818" t="s">
        <v>755</v>
      </c>
      <c r="H309" s="838">
        <f>ЗвітІнд.Кошторис!G309</f>
        <v>64</v>
      </c>
      <c r="I309" s="1594">
        <f>ЗвітІнд.Кошторис!H309</f>
        <v>0</v>
      </c>
      <c r="J309" s="1595">
        <f>ЗвітІнд.Кошторис!I309</f>
        <v>64</v>
      </c>
      <c r="K309" s="1596" t="s">
        <v>34</v>
      </c>
      <c r="L309" s="1597" t="s">
        <v>34</v>
      </c>
      <c r="M309" s="1597" t="s">
        <v>34</v>
      </c>
      <c r="N309" s="1598" t="s">
        <v>34</v>
      </c>
    </row>
    <row r="310" spans="1:14" s="218" customFormat="1" ht="12.6" outlineLevel="1" thickBot="1">
      <c r="A310" s="1213"/>
      <c r="B310" s="1819"/>
      <c r="C310" s="1820"/>
      <c r="D310" s="1821" t="s">
        <v>255</v>
      </c>
      <c r="E310" s="1602" t="s">
        <v>258</v>
      </c>
      <c r="F310" s="1822" t="s">
        <v>62</v>
      </c>
      <c r="G310" s="1823" t="s">
        <v>755</v>
      </c>
      <c r="H310" s="1604">
        <f>ЗвітІнд.Кошторис!G310</f>
        <v>850</v>
      </c>
      <c r="I310" s="1605">
        <f>ЗвітІнд.Кошторис!H310</f>
        <v>0</v>
      </c>
      <c r="J310" s="1606">
        <f>ЗвітІнд.Кошторис!I310</f>
        <v>850</v>
      </c>
      <c r="K310" s="1607" t="s">
        <v>34</v>
      </c>
      <c r="L310" s="1608" t="s">
        <v>34</v>
      </c>
      <c r="M310" s="1608" t="s">
        <v>34</v>
      </c>
      <c r="N310" s="1609" t="s">
        <v>34</v>
      </c>
    </row>
    <row r="311" spans="1:14" s="147" customFormat="1" ht="27.6" outlineLevel="1" thickTop="1" thickBot="1">
      <c r="A311" s="135"/>
      <c r="B311" s="1650" t="s">
        <v>266</v>
      </c>
      <c r="C311" s="1685">
        <v>2240</v>
      </c>
      <c r="D311" s="1686" t="s">
        <v>259</v>
      </c>
      <c r="E311" s="1694" t="s">
        <v>260</v>
      </c>
      <c r="F311" s="1634" t="s">
        <v>43</v>
      </c>
      <c r="G311" s="1734" t="s">
        <v>755</v>
      </c>
      <c r="H311" s="653">
        <f>ЗвітІнд.Кошторис!G311</f>
        <v>7</v>
      </c>
      <c r="I311" s="836">
        <f>ЗвітІнд.Кошторис!H311</f>
        <v>0</v>
      </c>
      <c r="J311" s="837">
        <f>ЗвітІнд.Кошторис!I311</f>
        <v>7</v>
      </c>
      <c r="K311" s="1790" t="s">
        <v>34</v>
      </c>
      <c r="L311" s="1791" t="s">
        <v>34</v>
      </c>
      <c r="M311" s="1791" t="s">
        <v>34</v>
      </c>
      <c r="N311" s="1792" t="s">
        <v>34</v>
      </c>
    </row>
    <row r="312" spans="1:14" s="147" customFormat="1" ht="16.8" outlineLevel="1" thickTop="1" thickBot="1">
      <c r="A312" s="131"/>
      <c r="B312" s="1735" t="s">
        <v>267</v>
      </c>
      <c r="C312" s="1710">
        <v>2240</v>
      </c>
      <c r="D312" s="1716" t="s">
        <v>262</v>
      </c>
      <c r="E312" s="1736" t="s">
        <v>549</v>
      </c>
      <c r="F312" s="1714" t="s">
        <v>43</v>
      </c>
      <c r="G312" s="1799" t="s">
        <v>755</v>
      </c>
      <c r="H312" s="846">
        <f>ЗвітІнд.Кошторис!G312</f>
        <v>7.5</v>
      </c>
      <c r="I312" s="868">
        <f>ЗвітІнд.Кошторис!H312</f>
        <v>0</v>
      </c>
      <c r="J312" s="869">
        <f>ЗвітІнд.Кошторис!I312</f>
        <v>7.5</v>
      </c>
      <c r="K312" s="1790" t="s">
        <v>34</v>
      </c>
      <c r="L312" s="1791" t="s">
        <v>34</v>
      </c>
      <c r="M312" s="1791" t="s">
        <v>34</v>
      </c>
      <c r="N312" s="1792" t="s">
        <v>34</v>
      </c>
    </row>
    <row r="313" spans="1:14" s="147" customFormat="1" ht="16.8" outlineLevel="1" thickTop="1" thickBot="1">
      <c r="A313" s="131"/>
      <c r="B313" s="1735" t="s">
        <v>550</v>
      </c>
      <c r="C313" s="1710">
        <v>2240</v>
      </c>
      <c r="D313" s="1716" t="s">
        <v>262</v>
      </c>
      <c r="E313" s="1736" t="s">
        <v>551</v>
      </c>
      <c r="F313" s="1714" t="s">
        <v>43</v>
      </c>
      <c r="G313" s="1799" t="s">
        <v>755</v>
      </c>
      <c r="H313" s="846">
        <f>ЗвітІнд.Кошторис!G313</f>
        <v>22</v>
      </c>
      <c r="I313" s="868">
        <f>ЗвітІнд.Кошторис!H313</f>
        <v>0</v>
      </c>
      <c r="J313" s="869">
        <f>ЗвітІнд.Кошторис!I313</f>
        <v>22</v>
      </c>
      <c r="K313" s="1790" t="s">
        <v>34</v>
      </c>
      <c r="L313" s="1791" t="s">
        <v>34</v>
      </c>
      <c r="M313" s="1791" t="s">
        <v>34</v>
      </c>
      <c r="N313" s="1792" t="s">
        <v>34</v>
      </c>
    </row>
    <row r="314" spans="1:14" s="147" customFormat="1" ht="16.8" outlineLevel="1" thickTop="1" thickBot="1">
      <c r="A314" s="131"/>
      <c r="B314" s="1824" t="s">
        <v>552</v>
      </c>
      <c r="C314" s="1685">
        <v>2240</v>
      </c>
      <c r="D314" s="1686"/>
      <c r="E314" s="179" t="s">
        <v>793</v>
      </c>
      <c r="F314" s="1634" t="s">
        <v>43</v>
      </c>
      <c r="G314" s="1635"/>
      <c r="H314" s="737">
        <f>ЗвітІнд.Кошторис!G314</f>
        <v>0</v>
      </c>
      <c r="I314" s="1011">
        <f>ЗвітІнд.Кошторис!H314</f>
        <v>0</v>
      </c>
      <c r="J314" s="1636">
        <f>ЗвітІнд.Кошторис!I314</f>
        <v>0</v>
      </c>
      <c r="K314" s="1790" t="s">
        <v>34</v>
      </c>
      <c r="L314" s="1791" t="s">
        <v>34</v>
      </c>
      <c r="M314" s="1791" t="s">
        <v>34</v>
      </c>
      <c r="N314" s="1792" t="s">
        <v>34</v>
      </c>
    </row>
    <row r="315" spans="1:14" s="147" customFormat="1" ht="16.2" outlineLevel="1" thickTop="1">
      <c r="A315" s="131"/>
      <c r="B315" s="1825" t="s">
        <v>553</v>
      </c>
      <c r="C315" s="1718">
        <v>2240</v>
      </c>
      <c r="D315" s="1719"/>
      <c r="E315" s="199" t="s">
        <v>263</v>
      </c>
      <c r="F315" s="1720" t="s">
        <v>43</v>
      </c>
      <c r="G315" s="1826" t="s">
        <v>753</v>
      </c>
      <c r="H315" s="860">
        <f>ЗвітІнд.Кошторис!G315</f>
        <v>0</v>
      </c>
      <c r="I315" s="1052">
        <f>ЗвітІнд.Кошторис!H315</f>
        <v>0</v>
      </c>
      <c r="J315" s="1722">
        <f>ЗвітІнд.Кошторис!I315</f>
        <v>0</v>
      </c>
      <c r="K315" s="1790" t="s">
        <v>34</v>
      </c>
      <c r="L315" s="1791" t="s">
        <v>34</v>
      </c>
      <c r="M315" s="1791" t="s">
        <v>34</v>
      </c>
      <c r="N315" s="1792" t="s">
        <v>34</v>
      </c>
    </row>
    <row r="316" spans="1:14" s="147" customFormat="1" ht="39.6" outlineLevel="1">
      <c r="A316" s="131"/>
      <c r="B316" s="1827" t="s">
        <v>554</v>
      </c>
      <c r="C316" s="1688">
        <v>2240</v>
      </c>
      <c r="D316" s="1689"/>
      <c r="E316" s="164" t="s">
        <v>264</v>
      </c>
      <c r="F316" s="1452" t="s">
        <v>43</v>
      </c>
      <c r="G316" s="1674" t="s">
        <v>753</v>
      </c>
      <c r="H316" s="650">
        <f>ЗвітІнд.Кошторис!G316</f>
        <v>0</v>
      </c>
      <c r="I316" s="855">
        <f>ЗвітІнд.Кошторис!H316</f>
        <v>0</v>
      </c>
      <c r="J316" s="856">
        <f>ЗвітІнд.Кошторис!I316</f>
        <v>0</v>
      </c>
      <c r="K316" s="1549" t="s">
        <v>34</v>
      </c>
      <c r="L316" s="1538" t="s">
        <v>34</v>
      </c>
      <c r="M316" s="1538" t="s">
        <v>34</v>
      </c>
      <c r="N316" s="1539" t="s">
        <v>34</v>
      </c>
    </row>
    <row r="317" spans="1:14" s="147" customFormat="1" ht="26.4" outlineLevel="1">
      <c r="A317" s="131"/>
      <c r="B317" s="1827" t="s">
        <v>555</v>
      </c>
      <c r="C317" s="1688">
        <v>2240</v>
      </c>
      <c r="D317" s="1689"/>
      <c r="E317" s="164" t="s">
        <v>265</v>
      </c>
      <c r="F317" s="1452" t="s">
        <v>43</v>
      </c>
      <c r="G317" s="1674" t="s">
        <v>753</v>
      </c>
      <c r="H317" s="650">
        <f>ЗвітІнд.Кошторис!G317</f>
        <v>0</v>
      </c>
      <c r="I317" s="855">
        <f>ЗвітІнд.Кошторис!H317</f>
        <v>0</v>
      </c>
      <c r="J317" s="856">
        <f>ЗвітІнд.Кошторис!I317</f>
        <v>0</v>
      </c>
      <c r="K317" s="1549" t="s">
        <v>34</v>
      </c>
      <c r="L317" s="1538" t="s">
        <v>34</v>
      </c>
      <c r="M317" s="1538" t="s">
        <v>34</v>
      </c>
      <c r="N317" s="1539" t="s">
        <v>34</v>
      </c>
    </row>
    <row r="318" spans="1:14" s="147" customFormat="1" ht="26.4" outlineLevel="1">
      <c r="A318" s="131"/>
      <c r="B318" s="1827" t="s">
        <v>556</v>
      </c>
      <c r="C318" s="1688">
        <v>2240</v>
      </c>
      <c r="D318" s="1689"/>
      <c r="E318" s="164" t="s">
        <v>159</v>
      </c>
      <c r="F318" s="1452" t="s">
        <v>43</v>
      </c>
      <c r="G318" s="1691" t="s">
        <v>758</v>
      </c>
      <c r="H318" s="650">
        <f>ЗвітІнд.Кошторис!G318</f>
        <v>0</v>
      </c>
      <c r="I318" s="855">
        <f>ЗвітІнд.Кошторис!H318</f>
        <v>0</v>
      </c>
      <c r="J318" s="856">
        <f>ЗвітІнд.Кошторис!I318</f>
        <v>0</v>
      </c>
      <c r="K318" s="1614" t="s">
        <v>34</v>
      </c>
      <c r="L318" s="1615" t="s">
        <v>34</v>
      </c>
      <c r="M318" s="1615" t="s">
        <v>34</v>
      </c>
      <c r="N318" s="1616" t="s">
        <v>34</v>
      </c>
    </row>
    <row r="319" spans="1:14" s="147" customFormat="1" ht="15.6" outlineLevel="1">
      <c r="A319" s="131"/>
      <c r="B319" s="1681" t="s">
        <v>557</v>
      </c>
      <c r="C319" s="1688">
        <v>2240</v>
      </c>
      <c r="D319" s="1689"/>
      <c r="E319" s="164" t="s">
        <v>558</v>
      </c>
      <c r="F319" s="1662" t="s">
        <v>43</v>
      </c>
      <c r="G319" s="1691" t="s">
        <v>753</v>
      </c>
      <c r="H319" s="650">
        <f>ЗвітІнд.Кошторис!G319</f>
        <v>0</v>
      </c>
      <c r="I319" s="855">
        <f>ЗвітІнд.Кошторис!H319</f>
        <v>0</v>
      </c>
      <c r="J319" s="856">
        <f>ЗвітІнд.Кошторис!I319</f>
        <v>0</v>
      </c>
      <c r="K319" s="1549" t="s">
        <v>34</v>
      </c>
      <c r="L319" s="1538" t="s">
        <v>34</v>
      </c>
      <c r="M319" s="1538" t="s">
        <v>34</v>
      </c>
      <c r="N319" s="1539" t="s">
        <v>34</v>
      </c>
    </row>
    <row r="320" spans="1:14" s="147" customFormat="1" ht="15.6" outlineLevel="1">
      <c r="A320" s="131"/>
      <c r="B320" s="1681" t="s">
        <v>559</v>
      </c>
      <c r="C320" s="1688">
        <v>2240</v>
      </c>
      <c r="D320" s="1689"/>
      <c r="E320" s="164" t="s">
        <v>560</v>
      </c>
      <c r="F320" s="1662" t="s">
        <v>43</v>
      </c>
      <c r="G320" s="1691" t="s">
        <v>753</v>
      </c>
      <c r="H320" s="650">
        <f>ЗвітІнд.Кошторис!G320</f>
        <v>0</v>
      </c>
      <c r="I320" s="855">
        <f>ЗвітІнд.Кошторис!H320</f>
        <v>0</v>
      </c>
      <c r="J320" s="856">
        <f>ЗвітІнд.Кошторис!I320</f>
        <v>0</v>
      </c>
      <c r="K320" s="1549" t="s">
        <v>34</v>
      </c>
      <c r="L320" s="1538" t="s">
        <v>34</v>
      </c>
      <c r="M320" s="1538" t="s">
        <v>34</v>
      </c>
      <c r="N320" s="1539" t="s">
        <v>34</v>
      </c>
    </row>
    <row r="321" spans="1:14" s="147" customFormat="1" ht="16.2" outlineLevel="1" thickBot="1">
      <c r="A321" s="131"/>
      <c r="B321" s="1681" t="s">
        <v>561</v>
      </c>
      <c r="C321" s="1685">
        <v>2240</v>
      </c>
      <c r="D321" s="1686"/>
      <c r="E321" s="205" t="s">
        <v>794</v>
      </c>
      <c r="F321" s="1631" t="s">
        <v>43</v>
      </c>
      <c r="G321" s="1652" t="s">
        <v>753</v>
      </c>
      <c r="H321" s="863">
        <f>ЗвітІнд.Кошторис!G321</f>
        <v>0</v>
      </c>
      <c r="I321" s="1724">
        <f>ЗвітІнд.Кошторис!H321</f>
        <v>0</v>
      </c>
      <c r="J321" s="1725">
        <f>ЗвітІнд.Кошторис!I321</f>
        <v>0</v>
      </c>
      <c r="K321" s="1614" t="s">
        <v>34</v>
      </c>
      <c r="L321" s="1615" t="s">
        <v>34</v>
      </c>
      <c r="M321" s="1615" t="s">
        <v>34</v>
      </c>
      <c r="N321" s="1616" t="s">
        <v>34</v>
      </c>
    </row>
    <row r="322" spans="1:14" s="147" customFormat="1" ht="16.8" outlineLevel="1" thickTop="1" thickBot="1">
      <c r="A322" s="131"/>
      <c r="B322" s="1715" t="s">
        <v>563</v>
      </c>
      <c r="C322" s="1828">
        <v>2240</v>
      </c>
      <c r="D322" s="1829"/>
      <c r="E322" s="1712" t="s">
        <v>564</v>
      </c>
      <c r="F322" s="1714" t="s">
        <v>43</v>
      </c>
      <c r="G322" s="1799" t="s">
        <v>755</v>
      </c>
      <c r="H322" s="731">
        <f>ЗвітІнд.Кошторис!G322</f>
        <v>133.6</v>
      </c>
      <c r="I322" s="1046">
        <f>ЗвітІнд.Кошторис!H322</f>
        <v>0</v>
      </c>
      <c r="J322" s="1730">
        <f>ЗвітІнд.Кошторис!I322</f>
        <v>133.6</v>
      </c>
      <c r="K322" s="1790" t="s">
        <v>34</v>
      </c>
      <c r="L322" s="1791" t="s">
        <v>34</v>
      </c>
      <c r="M322" s="1791" t="s">
        <v>34</v>
      </c>
      <c r="N322" s="1792" t="s">
        <v>34</v>
      </c>
    </row>
    <row r="323" spans="1:14" s="147" customFormat="1" ht="27.6" outlineLevel="1" thickTop="1" thickBot="1">
      <c r="A323" s="135"/>
      <c r="B323" s="1830" t="s">
        <v>565</v>
      </c>
      <c r="C323" s="1831">
        <v>2240</v>
      </c>
      <c r="D323" s="1832"/>
      <c r="E323" s="1729" t="s">
        <v>161</v>
      </c>
      <c r="F323" s="1727" t="s">
        <v>43</v>
      </c>
      <c r="G323" s="1483" t="s">
        <v>760</v>
      </c>
      <c r="H323" s="731">
        <f>ЗвітІнд.Кошторис!G323</f>
        <v>0</v>
      </c>
      <c r="I323" s="1046">
        <f>ЗвітІнд.Кошторис!H323</f>
        <v>0</v>
      </c>
      <c r="J323" s="1730">
        <f>ЗвітІнд.Кошторис!I323</f>
        <v>0</v>
      </c>
      <c r="K323" s="1790" t="s">
        <v>34</v>
      </c>
      <c r="L323" s="1791" t="s">
        <v>34</v>
      </c>
      <c r="M323" s="1791" t="s">
        <v>34</v>
      </c>
      <c r="N323" s="1792" t="s">
        <v>34</v>
      </c>
    </row>
    <row r="324" spans="1:14" s="20" customFormat="1" ht="18.600000000000001" thickBot="1">
      <c r="A324" s="1212"/>
      <c r="B324" s="1552" t="s">
        <v>268</v>
      </c>
      <c r="C324" s="1833" t="s">
        <v>269</v>
      </c>
      <c r="D324" s="1834"/>
      <c r="E324" s="1732" t="s">
        <v>270</v>
      </c>
      <c r="F324" s="1578" t="s">
        <v>43</v>
      </c>
      <c r="G324" s="1579"/>
      <c r="H324" s="1835">
        <f>H325+H328+H331+H332+H333</f>
        <v>65</v>
      </c>
      <c r="I324" s="978">
        <f t="shared" ref="I324:J324" si="6">I325+I328+I331+I332+I333</f>
        <v>0</v>
      </c>
      <c r="J324" s="1836">
        <f t="shared" si="6"/>
        <v>65</v>
      </c>
      <c r="K324" s="1530" t="s">
        <v>34</v>
      </c>
      <c r="L324" s="1532" t="s">
        <v>34</v>
      </c>
      <c r="M324" s="1532" t="s">
        <v>34</v>
      </c>
      <c r="N324" s="1533" t="s">
        <v>34</v>
      </c>
    </row>
    <row r="325" spans="1:14" s="20" customFormat="1" ht="15.6" outlineLevel="1">
      <c r="A325" s="131"/>
      <c r="B325" s="1837" t="s">
        <v>271</v>
      </c>
      <c r="C325" s="1582">
        <v>2250</v>
      </c>
      <c r="D325" s="1583" t="s">
        <v>57</v>
      </c>
      <c r="E325" s="1647" t="s">
        <v>272</v>
      </c>
      <c r="F325" s="1460" t="s">
        <v>43</v>
      </c>
      <c r="G325" s="1413" t="s">
        <v>734</v>
      </c>
      <c r="H325" s="653">
        <f>ЗвітІнд.Кошторис!G325</f>
        <v>65</v>
      </c>
      <c r="I325" s="836">
        <f>ЗвітІнд.Кошторис!H325</f>
        <v>0</v>
      </c>
      <c r="J325" s="837">
        <f>ЗвітІнд.Кошторис!I325</f>
        <v>65</v>
      </c>
      <c r="K325" s="1614" t="s">
        <v>34</v>
      </c>
      <c r="L325" s="1615" t="s">
        <v>34</v>
      </c>
      <c r="M325" s="1615" t="s">
        <v>34</v>
      </c>
      <c r="N325" s="1616" t="s">
        <v>34</v>
      </c>
    </row>
    <row r="326" spans="1:14" s="218" customFormat="1" ht="12" outlineLevel="1">
      <c r="A326" s="1213"/>
      <c r="B326" s="1838"/>
      <c r="C326" s="1839"/>
      <c r="D326" s="1840" t="s">
        <v>57</v>
      </c>
      <c r="E326" s="1543" t="s">
        <v>273</v>
      </c>
      <c r="F326" s="1817" t="s">
        <v>60</v>
      </c>
      <c r="G326" s="1818" t="s">
        <v>734</v>
      </c>
      <c r="H326" s="838">
        <f>ЗвітІнд.Кошторис!G326</f>
        <v>100</v>
      </c>
      <c r="I326" s="1594">
        <f>ЗвітІнд.Кошторис!H326</f>
        <v>0</v>
      </c>
      <c r="J326" s="1595">
        <f>ЗвітІнд.Кошторис!I326</f>
        <v>100</v>
      </c>
      <c r="K326" s="1596" t="s">
        <v>34</v>
      </c>
      <c r="L326" s="1597" t="s">
        <v>34</v>
      </c>
      <c r="M326" s="1597" t="s">
        <v>34</v>
      </c>
      <c r="N326" s="1598" t="s">
        <v>34</v>
      </c>
    </row>
    <row r="327" spans="1:14" s="218" customFormat="1" ht="12.6" outlineLevel="1" thickBot="1">
      <c r="A327" s="1213"/>
      <c r="B327" s="1841"/>
      <c r="C327" s="1842"/>
      <c r="D327" s="1843" t="s">
        <v>57</v>
      </c>
      <c r="E327" s="1844" t="s">
        <v>274</v>
      </c>
      <c r="F327" s="1822" t="s">
        <v>62</v>
      </c>
      <c r="G327" s="1823" t="s">
        <v>734</v>
      </c>
      <c r="H327" s="1604">
        <f>ЗвітІнд.Кошторис!G327</f>
        <v>650</v>
      </c>
      <c r="I327" s="1605">
        <f>ЗвітІнд.Кошторис!H327</f>
        <v>0</v>
      </c>
      <c r="J327" s="1606">
        <f>ЗвітІнд.Кошторис!I327</f>
        <v>650</v>
      </c>
      <c r="K327" s="1607" t="s">
        <v>34</v>
      </c>
      <c r="L327" s="1608" t="s">
        <v>34</v>
      </c>
      <c r="M327" s="1608" t="s">
        <v>34</v>
      </c>
      <c r="N327" s="1609" t="s">
        <v>34</v>
      </c>
    </row>
    <row r="328" spans="1:14" s="20" customFormat="1" ht="16.2" outlineLevel="1" thickTop="1">
      <c r="A328" s="131"/>
      <c r="B328" s="1837" t="s">
        <v>275</v>
      </c>
      <c r="C328" s="1582">
        <v>2250</v>
      </c>
      <c r="D328" s="1583" t="s">
        <v>57</v>
      </c>
      <c r="E328" s="1647" t="s">
        <v>276</v>
      </c>
      <c r="F328" s="1460" t="s">
        <v>43</v>
      </c>
      <c r="G328" s="1413" t="s">
        <v>734</v>
      </c>
      <c r="H328" s="653">
        <f>ЗвітІнд.Кошторис!G328</f>
        <v>0</v>
      </c>
      <c r="I328" s="836">
        <f>ЗвітІнд.Кошторис!H328</f>
        <v>0</v>
      </c>
      <c r="J328" s="837">
        <f>ЗвітІнд.Кошторис!I328</f>
        <v>0</v>
      </c>
      <c r="K328" s="1790" t="s">
        <v>34</v>
      </c>
      <c r="L328" s="1791" t="s">
        <v>34</v>
      </c>
      <c r="M328" s="1791" t="s">
        <v>34</v>
      </c>
      <c r="N328" s="1792" t="s">
        <v>34</v>
      </c>
    </row>
    <row r="329" spans="1:14" s="218" customFormat="1" ht="12" outlineLevel="1">
      <c r="A329" s="1213"/>
      <c r="B329" s="1838"/>
      <c r="C329" s="1839"/>
      <c r="D329" s="1840" t="s">
        <v>57</v>
      </c>
      <c r="E329" s="1543" t="s">
        <v>273</v>
      </c>
      <c r="F329" s="1817" t="s">
        <v>60</v>
      </c>
      <c r="G329" s="1818" t="s">
        <v>734</v>
      </c>
      <c r="H329" s="838">
        <f>ЗвітІнд.Кошторис!G329</f>
        <v>0</v>
      </c>
      <c r="I329" s="1594">
        <f>ЗвітІнд.Кошторис!H329</f>
        <v>0</v>
      </c>
      <c r="J329" s="1595">
        <f>ЗвітІнд.Кошторис!I329</f>
        <v>0</v>
      </c>
      <c r="K329" s="1596" t="s">
        <v>34</v>
      </c>
      <c r="L329" s="1597" t="s">
        <v>34</v>
      </c>
      <c r="M329" s="1597" t="s">
        <v>34</v>
      </c>
      <c r="N329" s="1598" t="s">
        <v>34</v>
      </c>
    </row>
    <row r="330" spans="1:14" s="218" customFormat="1" ht="12.6" outlineLevel="1" thickBot="1">
      <c r="A330" s="1213"/>
      <c r="B330" s="1841"/>
      <c r="C330" s="1822"/>
      <c r="D330" s="1845" t="s">
        <v>57</v>
      </c>
      <c r="E330" s="1844" t="s">
        <v>274</v>
      </c>
      <c r="F330" s="1822" t="s">
        <v>62</v>
      </c>
      <c r="G330" s="1823" t="s">
        <v>734</v>
      </c>
      <c r="H330" s="1604">
        <f>ЗвітІнд.Кошторис!G330</f>
        <v>0</v>
      </c>
      <c r="I330" s="1605">
        <f>ЗвітІнд.Кошторис!H330</f>
        <v>0</v>
      </c>
      <c r="J330" s="1606">
        <f>ЗвітІнд.Кошторис!I330</f>
        <v>0</v>
      </c>
      <c r="K330" s="1607" t="s">
        <v>34</v>
      </c>
      <c r="L330" s="1608" t="s">
        <v>34</v>
      </c>
      <c r="M330" s="1608" t="s">
        <v>34</v>
      </c>
      <c r="N330" s="1609" t="s">
        <v>34</v>
      </c>
    </row>
    <row r="331" spans="1:14" s="20" customFormat="1" ht="16.8" outlineLevel="1" thickTop="1" thickBot="1">
      <c r="A331" s="131"/>
      <c r="B331" s="1846" t="s">
        <v>277</v>
      </c>
      <c r="C331" s="1705">
        <v>2250</v>
      </c>
      <c r="D331" s="1706" t="s">
        <v>79</v>
      </c>
      <c r="E331" s="1847" t="s">
        <v>278</v>
      </c>
      <c r="F331" s="1705" t="s">
        <v>43</v>
      </c>
      <c r="G331" s="1848" t="s">
        <v>734</v>
      </c>
      <c r="H331" s="731">
        <f>ЗвітІнд.Кошторис!G331</f>
        <v>0</v>
      </c>
      <c r="I331" s="1046">
        <f>ЗвітІнд.Кошторис!H331</f>
        <v>0</v>
      </c>
      <c r="J331" s="1730">
        <f>ЗвітІнд.Кошторис!I331</f>
        <v>0</v>
      </c>
      <c r="K331" s="1790" t="s">
        <v>34</v>
      </c>
      <c r="L331" s="1791" t="s">
        <v>34</v>
      </c>
      <c r="M331" s="1791" t="s">
        <v>34</v>
      </c>
      <c r="N331" s="1792" t="s">
        <v>34</v>
      </c>
    </row>
    <row r="332" spans="1:14" s="147" customFormat="1" ht="16.8" outlineLevel="1" thickTop="1" thickBot="1">
      <c r="A332" s="131"/>
      <c r="B332" s="1846" t="s">
        <v>279</v>
      </c>
      <c r="C332" s="1828">
        <v>2250</v>
      </c>
      <c r="D332" s="1829"/>
      <c r="E332" s="1712" t="s">
        <v>566</v>
      </c>
      <c r="F332" s="1714" t="s">
        <v>43</v>
      </c>
      <c r="G332" s="1799" t="s">
        <v>734</v>
      </c>
      <c r="H332" s="731">
        <f>ЗвітІнд.Кошторис!G332</f>
        <v>0</v>
      </c>
      <c r="I332" s="1046">
        <f>ЗвітІнд.Кошторис!H332</f>
        <v>0</v>
      </c>
      <c r="J332" s="1730">
        <f>ЗвітІнд.Кошторис!I332</f>
        <v>0</v>
      </c>
      <c r="K332" s="1790" t="s">
        <v>34</v>
      </c>
      <c r="L332" s="1791" t="s">
        <v>34</v>
      </c>
      <c r="M332" s="1791" t="s">
        <v>34</v>
      </c>
      <c r="N332" s="1792" t="s">
        <v>34</v>
      </c>
    </row>
    <row r="333" spans="1:14" s="20" customFormat="1" ht="27.6" outlineLevel="1" thickTop="1" thickBot="1">
      <c r="A333" s="135"/>
      <c r="B333" s="1849" t="s">
        <v>280</v>
      </c>
      <c r="C333" s="1850">
        <v>2250</v>
      </c>
      <c r="D333" s="1851"/>
      <c r="E333" s="1852" t="s">
        <v>161</v>
      </c>
      <c r="F333" s="1850" t="s">
        <v>43</v>
      </c>
      <c r="G333" s="1483" t="s">
        <v>760</v>
      </c>
      <c r="H333" s="731">
        <f>ЗвітІнд.Кошторис!G333</f>
        <v>0</v>
      </c>
      <c r="I333" s="1046">
        <f>ЗвітІнд.Кошторис!H333</f>
        <v>0</v>
      </c>
      <c r="J333" s="1730">
        <f>ЗвітІнд.Кошторис!I333</f>
        <v>0</v>
      </c>
      <c r="K333" s="1790" t="s">
        <v>34</v>
      </c>
      <c r="L333" s="1791" t="s">
        <v>34</v>
      </c>
      <c r="M333" s="1791" t="s">
        <v>34</v>
      </c>
      <c r="N333" s="1792" t="s">
        <v>34</v>
      </c>
    </row>
    <row r="334" spans="1:14" s="20" customFormat="1" ht="18.600000000000001" thickBot="1">
      <c r="A334" s="1212"/>
      <c r="B334" s="1853" t="s">
        <v>281</v>
      </c>
      <c r="C334" s="1833" t="s">
        <v>282</v>
      </c>
      <c r="D334" s="1834"/>
      <c r="E334" s="1732" t="s">
        <v>283</v>
      </c>
      <c r="F334" s="1578" t="s">
        <v>43</v>
      </c>
      <c r="G334" s="1579"/>
      <c r="H334" s="1835">
        <f>H335+H347+H356+H362+H368+H380</f>
        <v>1000.0999999999999</v>
      </c>
      <c r="I334" s="978">
        <f t="shared" ref="I334:J334" si="7">I335+I347+I356+I362+I368+I380</f>
        <v>107.2</v>
      </c>
      <c r="J334" s="1836">
        <f t="shared" si="7"/>
        <v>892.89999999999986</v>
      </c>
      <c r="K334" s="1854" t="s">
        <v>34</v>
      </c>
      <c r="L334" s="1855" t="s">
        <v>34</v>
      </c>
      <c r="M334" s="1855" t="s">
        <v>34</v>
      </c>
      <c r="N334" s="1856" t="s">
        <v>34</v>
      </c>
    </row>
    <row r="335" spans="1:14" s="105" customFormat="1" ht="18.600000000000001" outlineLevel="1" thickBot="1">
      <c r="A335" s="1212"/>
      <c r="B335" s="1534" t="s">
        <v>284</v>
      </c>
      <c r="C335" s="1857" t="s">
        <v>285</v>
      </c>
      <c r="D335" s="1858"/>
      <c r="E335" s="1859" t="s">
        <v>286</v>
      </c>
      <c r="F335" s="1857" t="s">
        <v>43</v>
      </c>
      <c r="G335" s="1860"/>
      <c r="H335" s="1861">
        <f t="shared" ref="H335:J335" si="8">ROUND(H336+H339+H342+H345+H346,1)</f>
        <v>612</v>
      </c>
      <c r="I335" s="1862">
        <f t="shared" si="8"/>
        <v>98.2</v>
      </c>
      <c r="J335" s="1863">
        <f t="shared" si="8"/>
        <v>513.79999999999995</v>
      </c>
      <c r="K335" s="1550" t="s">
        <v>34</v>
      </c>
      <c r="L335" s="1536" t="s">
        <v>34</v>
      </c>
      <c r="M335" s="1536" t="s">
        <v>34</v>
      </c>
      <c r="N335" s="1537" t="s">
        <v>34</v>
      </c>
    </row>
    <row r="336" spans="1:14" s="136" customFormat="1" outlineLevel="1">
      <c r="A336" s="460"/>
      <c r="B336" s="1864" t="s">
        <v>567</v>
      </c>
      <c r="C336" s="1865">
        <v>2271</v>
      </c>
      <c r="D336" s="1866"/>
      <c r="E336" s="1783" t="s">
        <v>568</v>
      </c>
      <c r="F336" s="1688" t="s">
        <v>43</v>
      </c>
      <c r="G336" s="1867" t="s">
        <v>752</v>
      </c>
      <c r="H336" s="653">
        <f>ЗвітІнд.Кошторис!G336</f>
        <v>612</v>
      </c>
      <c r="I336" s="836">
        <f>ЗвітІнд.Кошторис!H336</f>
        <v>98.2</v>
      </c>
      <c r="J336" s="837">
        <f>ЗвітІнд.Кошторис!I336</f>
        <v>513.79999999999995</v>
      </c>
      <c r="K336" s="1614" t="s">
        <v>34</v>
      </c>
      <c r="L336" s="1615" t="s">
        <v>34</v>
      </c>
      <c r="M336" s="1615" t="s">
        <v>34</v>
      </c>
      <c r="N336" s="1616" t="s">
        <v>34</v>
      </c>
    </row>
    <row r="337" spans="1:14" s="136" customFormat="1" ht="12" outlineLevel="1">
      <c r="A337" s="1213"/>
      <c r="B337" s="1589"/>
      <c r="C337" s="1642"/>
      <c r="D337" s="1739"/>
      <c r="E337" s="1592" t="s">
        <v>569</v>
      </c>
      <c r="F337" s="1642" t="s">
        <v>287</v>
      </c>
      <c r="G337" s="1868" t="s">
        <v>752</v>
      </c>
      <c r="H337" s="1869">
        <f>ЗвітІнд.Кошторис!G337</f>
        <v>292.24</v>
      </c>
      <c r="I337" s="1870">
        <f>ЗвітІнд.Кошторис!H337</f>
        <v>46.89</v>
      </c>
      <c r="J337" s="1871">
        <f>ЗвітІнд.Кошторис!I337</f>
        <v>245.35</v>
      </c>
      <c r="K337" s="1596" t="s">
        <v>34</v>
      </c>
      <c r="L337" s="1597" t="s">
        <v>34</v>
      </c>
      <c r="M337" s="1597" t="s">
        <v>34</v>
      </c>
      <c r="N337" s="1598" t="s">
        <v>34</v>
      </c>
    </row>
    <row r="338" spans="1:14" s="136" customFormat="1" ht="12.6" outlineLevel="1" thickBot="1">
      <c r="A338" s="1213"/>
      <c r="B338" s="1599"/>
      <c r="C338" s="1644"/>
      <c r="D338" s="1872"/>
      <c r="E338" s="1602" t="s">
        <v>288</v>
      </c>
      <c r="F338" s="1644" t="s">
        <v>62</v>
      </c>
      <c r="G338" s="1873" t="s">
        <v>752</v>
      </c>
      <c r="H338" s="1874">
        <f>ЗвітІнд.Кошторис!G338</f>
        <v>2094.1</v>
      </c>
      <c r="I338" s="1875">
        <f>ЗвітІнд.Кошторис!H338</f>
        <v>2094.1</v>
      </c>
      <c r="J338" s="1876">
        <f>ЗвітІнд.Кошторис!I338</f>
        <v>2094.1</v>
      </c>
      <c r="K338" s="1607" t="s">
        <v>34</v>
      </c>
      <c r="L338" s="1608" t="s">
        <v>34</v>
      </c>
      <c r="M338" s="1608" t="s">
        <v>34</v>
      </c>
      <c r="N338" s="1609" t="s">
        <v>34</v>
      </c>
    </row>
    <row r="339" spans="1:14" s="136" customFormat="1" ht="27" outlineLevel="1" thickTop="1">
      <c r="A339" s="460"/>
      <c r="B339" s="1877" t="s">
        <v>570</v>
      </c>
      <c r="C339" s="1540">
        <v>2271</v>
      </c>
      <c r="D339" s="1782"/>
      <c r="E339" s="1541" t="s">
        <v>571</v>
      </c>
      <c r="F339" s="1640" t="s">
        <v>43</v>
      </c>
      <c r="G339" s="1867" t="s">
        <v>752</v>
      </c>
      <c r="H339" s="653">
        <f>ЗвітІнд.Кошторис!G339</f>
        <v>0</v>
      </c>
      <c r="I339" s="836">
        <f>ЗвітІнд.Кошторис!H339</f>
        <v>0</v>
      </c>
      <c r="J339" s="837">
        <f>ЗвітІнд.Кошторис!I339</f>
        <v>0</v>
      </c>
      <c r="K339" s="1614" t="s">
        <v>34</v>
      </c>
      <c r="L339" s="1615" t="s">
        <v>34</v>
      </c>
      <c r="M339" s="1615" t="s">
        <v>34</v>
      </c>
      <c r="N339" s="1616" t="s">
        <v>34</v>
      </c>
    </row>
    <row r="340" spans="1:14" s="136" customFormat="1" ht="12" outlineLevel="1">
      <c r="A340" s="1213"/>
      <c r="B340" s="1589"/>
      <c r="C340" s="1642"/>
      <c r="D340" s="1739"/>
      <c r="E340" s="1592" t="s">
        <v>572</v>
      </c>
      <c r="F340" s="1878" t="s">
        <v>37</v>
      </c>
      <c r="G340" s="1879" t="s">
        <v>752</v>
      </c>
      <c r="H340" s="1869">
        <f>ЗвітІнд.Кошторис!G340</f>
        <v>0</v>
      </c>
      <c r="I340" s="1870">
        <f>ЗвітІнд.Кошторис!H340</f>
        <v>0</v>
      </c>
      <c r="J340" s="1871">
        <f>ЗвітІнд.Кошторис!I340</f>
        <v>0</v>
      </c>
      <c r="K340" s="1596" t="s">
        <v>34</v>
      </c>
      <c r="L340" s="1597" t="s">
        <v>34</v>
      </c>
      <c r="M340" s="1597" t="s">
        <v>34</v>
      </c>
      <c r="N340" s="1598" t="s">
        <v>34</v>
      </c>
    </row>
    <row r="341" spans="1:14" s="136" customFormat="1" ht="12.6" outlineLevel="1" thickBot="1">
      <c r="A341" s="1213"/>
      <c r="B341" s="1599"/>
      <c r="C341" s="1644"/>
      <c r="D341" s="1872"/>
      <c r="E341" s="1602" t="s">
        <v>288</v>
      </c>
      <c r="F341" s="1644" t="s">
        <v>62</v>
      </c>
      <c r="G341" s="1873" t="s">
        <v>752</v>
      </c>
      <c r="H341" s="1874">
        <f>ЗвітІнд.Кошторис!G341</f>
        <v>0</v>
      </c>
      <c r="I341" s="1875">
        <f>ЗвітІнд.Кошторис!H341</f>
        <v>0</v>
      </c>
      <c r="J341" s="1876">
        <f>ЗвітІнд.Кошторис!I341</f>
        <v>0</v>
      </c>
      <c r="K341" s="1607" t="s">
        <v>34</v>
      </c>
      <c r="L341" s="1608" t="s">
        <v>34</v>
      </c>
      <c r="M341" s="1608" t="s">
        <v>34</v>
      </c>
      <c r="N341" s="1609" t="s">
        <v>34</v>
      </c>
    </row>
    <row r="342" spans="1:14" s="136" customFormat="1" ht="27" outlineLevel="1" thickTop="1">
      <c r="A342" s="460"/>
      <c r="B342" s="1880" t="s">
        <v>573</v>
      </c>
      <c r="C342" s="1881">
        <v>2271</v>
      </c>
      <c r="D342" s="1882"/>
      <c r="E342" s="1883" t="s">
        <v>574</v>
      </c>
      <c r="F342" s="1884" t="s">
        <v>43</v>
      </c>
      <c r="G342" s="1885" t="s">
        <v>752</v>
      </c>
      <c r="H342" s="731">
        <f>ЗвітІнд.Кошторис!G342</f>
        <v>0</v>
      </c>
      <c r="I342" s="1886">
        <f>ЗвітІнд.Кошторис!H342</f>
        <v>0</v>
      </c>
      <c r="J342" s="1887">
        <f>ЗвітІнд.Кошторис!I342</f>
        <v>0</v>
      </c>
      <c r="K342" s="1790" t="s">
        <v>34</v>
      </c>
      <c r="L342" s="1791" t="s">
        <v>34</v>
      </c>
      <c r="M342" s="1791" t="s">
        <v>34</v>
      </c>
      <c r="N342" s="1792" t="s">
        <v>34</v>
      </c>
    </row>
    <row r="343" spans="1:14" s="136" customFormat="1" ht="12" outlineLevel="1">
      <c r="A343" s="1213"/>
      <c r="B343" s="1589"/>
      <c r="C343" s="1642"/>
      <c r="D343" s="1739"/>
      <c r="E343" s="1592" t="s">
        <v>569</v>
      </c>
      <c r="F343" s="1878" t="s">
        <v>287</v>
      </c>
      <c r="G343" s="1879" t="s">
        <v>752</v>
      </c>
      <c r="H343" s="1869">
        <f>ЗвітІнд.Кошторис!G343</f>
        <v>0</v>
      </c>
      <c r="I343" s="1870">
        <f>ЗвітІнд.Кошторис!H343</f>
        <v>0</v>
      </c>
      <c r="J343" s="1871">
        <f>ЗвітІнд.Кошторис!I343</f>
        <v>0</v>
      </c>
      <c r="K343" s="1596" t="s">
        <v>34</v>
      </c>
      <c r="L343" s="1597" t="s">
        <v>34</v>
      </c>
      <c r="M343" s="1597" t="s">
        <v>34</v>
      </c>
      <c r="N343" s="1598" t="s">
        <v>34</v>
      </c>
    </row>
    <row r="344" spans="1:14" s="136" customFormat="1" ht="12.6" outlineLevel="1" thickBot="1">
      <c r="A344" s="1213"/>
      <c r="B344" s="1599"/>
      <c r="C344" s="1644"/>
      <c r="D344" s="1872"/>
      <c r="E344" s="1602" t="s">
        <v>288</v>
      </c>
      <c r="F344" s="1644" t="s">
        <v>62</v>
      </c>
      <c r="G344" s="1873" t="s">
        <v>752</v>
      </c>
      <c r="H344" s="1874">
        <f>ЗвітІнд.Кошторис!G344</f>
        <v>0</v>
      </c>
      <c r="I344" s="1875">
        <f>ЗвітІнд.Кошторис!H344</f>
        <v>0</v>
      </c>
      <c r="J344" s="1876">
        <f>ЗвітІнд.Кошторис!I344</f>
        <v>0</v>
      </c>
      <c r="K344" s="1607" t="s">
        <v>34</v>
      </c>
      <c r="L344" s="1608" t="s">
        <v>34</v>
      </c>
      <c r="M344" s="1608" t="s">
        <v>34</v>
      </c>
      <c r="N344" s="1609" t="s">
        <v>34</v>
      </c>
    </row>
    <row r="345" spans="1:14" s="136" customFormat="1" ht="15" outlineLevel="1" thickTop="1" thickBot="1">
      <c r="A345" s="460"/>
      <c r="B345" s="1888" t="s">
        <v>575</v>
      </c>
      <c r="C345" s="1889">
        <v>2271</v>
      </c>
      <c r="D345" s="1686"/>
      <c r="E345" s="1890" t="s">
        <v>720</v>
      </c>
      <c r="F345" s="1685" t="s">
        <v>43</v>
      </c>
      <c r="G345" s="1891" t="s">
        <v>752</v>
      </c>
      <c r="H345" s="737">
        <f>ЗвітІнд.Кошторис!G345</f>
        <v>0</v>
      </c>
      <c r="I345" s="1892">
        <f>ЗвітІнд.Кошторис!H345</f>
        <v>0</v>
      </c>
      <c r="J345" s="1893">
        <f>ЗвітІнд.Кошторис!I345</f>
        <v>0</v>
      </c>
      <c r="K345" s="1614" t="s">
        <v>34</v>
      </c>
      <c r="L345" s="1615" t="s">
        <v>34</v>
      </c>
      <c r="M345" s="1615" t="s">
        <v>34</v>
      </c>
      <c r="N345" s="1616" t="s">
        <v>34</v>
      </c>
    </row>
    <row r="346" spans="1:14" s="136" customFormat="1" ht="27.6" outlineLevel="1" thickTop="1" thickBot="1">
      <c r="A346" s="460"/>
      <c r="B346" s="1894" t="s">
        <v>577</v>
      </c>
      <c r="C346" s="1895">
        <v>2271</v>
      </c>
      <c r="D346" s="1896"/>
      <c r="E346" s="1897" t="s">
        <v>161</v>
      </c>
      <c r="F346" s="1898" t="s">
        <v>43</v>
      </c>
      <c r="G346" s="1899" t="s">
        <v>760</v>
      </c>
      <c r="H346" s="742">
        <f>ЗвітІнд.Кошторис!G346</f>
        <v>0</v>
      </c>
      <c r="I346" s="1900">
        <f>ЗвітІнд.Кошторис!H346</f>
        <v>0</v>
      </c>
      <c r="J346" s="1901">
        <f>ЗвітІнд.Кошторис!I346</f>
        <v>0</v>
      </c>
      <c r="K346" s="1902" t="s">
        <v>34</v>
      </c>
      <c r="L346" s="1903" t="s">
        <v>34</v>
      </c>
      <c r="M346" s="1903" t="s">
        <v>34</v>
      </c>
      <c r="N346" s="1904" t="s">
        <v>34</v>
      </c>
    </row>
    <row r="347" spans="1:14" s="105" customFormat="1" ht="18.600000000000001" outlineLevel="1" thickBot="1">
      <c r="A347" s="1212"/>
      <c r="B347" s="1905" t="s">
        <v>289</v>
      </c>
      <c r="C347" s="1906" t="s">
        <v>290</v>
      </c>
      <c r="D347" s="1907"/>
      <c r="E347" s="1908" t="s">
        <v>291</v>
      </c>
      <c r="F347" s="1906" t="s">
        <v>43</v>
      </c>
      <c r="G347" s="1909"/>
      <c r="H347" s="1910">
        <f>ROUND(H348+H351+H354+H355,1)</f>
        <v>58.9</v>
      </c>
      <c r="I347" s="1911">
        <f t="shared" ref="I347:J347" si="9">ROUND(I348+I351+I354+I355,1)</f>
        <v>2</v>
      </c>
      <c r="J347" s="1912">
        <f t="shared" si="9"/>
        <v>56.9</v>
      </c>
      <c r="K347" s="1913" t="s">
        <v>34</v>
      </c>
      <c r="L347" s="1914" t="s">
        <v>34</v>
      </c>
      <c r="M347" s="1914" t="s">
        <v>34</v>
      </c>
      <c r="N347" s="1915" t="s">
        <v>34</v>
      </c>
    </row>
    <row r="348" spans="1:14" s="122" customFormat="1" outlineLevel="1">
      <c r="A348" s="460"/>
      <c r="B348" s="1864" t="s">
        <v>578</v>
      </c>
      <c r="C348" s="1865">
        <v>2272</v>
      </c>
      <c r="D348" s="1916"/>
      <c r="E348" s="1917" t="s">
        <v>579</v>
      </c>
      <c r="F348" s="1640" t="s">
        <v>43</v>
      </c>
      <c r="G348" s="1867" t="s">
        <v>752</v>
      </c>
      <c r="H348" s="653">
        <f>ЗвітІнд.Кошторис!G348</f>
        <v>15.7</v>
      </c>
      <c r="I348" s="836">
        <f>ЗвітІнд.Кошторис!H348</f>
        <v>2</v>
      </c>
      <c r="J348" s="837">
        <f>ЗвітІнд.Кошторис!I348</f>
        <v>13.7</v>
      </c>
      <c r="K348" s="1614" t="s">
        <v>34</v>
      </c>
      <c r="L348" s="1615" t="s">
        <v>34</v>
      </c>
      <c r="M348" s="1615" t="s">
        <v>34</v>
      </c>
      <c r="N348" s="1616" t="s">
        <v>34</v>
      </c>
    </row>
    <row r="349" spans="1:14" s="122" customFormat="1" ht="12" outlineLevel="1">
      <c r="A349" s="1213"/>
      <c r="B349" s="1918"/>
      <c r="C349" s="1878"/>
      <c r="D349" s="1618"/>
      <c r="E349" s="1919" t="s">
        <v>569</v>
      </c>
      <c r="F349" s="1878" t="s">
        <v>292</v>
      </c>
      <c r="G349" s="1879" t="s">
        <v>752</v>
      </c>
      <c r="H349" s="1920">
        <f>ЗвітІнд.Кошторис!G349</f>
        <v>1833</v>
      </c>
      <c r="I349" s="1921">
        <f>ЗвітІнд.Кошторис!H349</f>
        <v>233</v>
      </c>
      <c r="J349" s="1922">
        <f>ЗвітІнд.Кошторис!I349</f>
        <v>1600</v>
      </c>
      <c r="K349" s="1596" t="s">
        <v>34</v>
      </c>
      <c r="L349" s="1597" t="s">
        <v>34</v>
      </c>
      <c r="M349" s="1597" t="s">
        <v>34</v>
      </c>
      <c r="N349" s="1598" t="s">
        <v>34</v>
      </c>
    </row>
    <row r="350" spans="1:14" s="122" customFormat="1" ht="12.6" outlineLevel="1" thickBot="1">
      <c r="A350" s="1213"/>
      <c r="B350" s="1918"/>
      <c r="C350" s="1878"/>
      <c r="D350" s="1923"/>
      <c r="E350" s="1924" t="s">
        <v>288</v>
      </c>
      <c r="F350" s="1644" t="s">
        <v>62</v>
      </c>
      <c r="G350" s="1873" t="s">
        <v>752</v>
      </c>
      <c r="H350" s="1874">
        <f>ЗвітІнд.Кошторис!G350</f>
        <v>8.5679999999999996</v>
      </c>
      <c r="I350" s="1875">
        <f>ЗвітІнд.Кошторис!H350</f>
        <v>8.5679999999999996</v>
      </c>
      <c r="J350" s="1876">
        <f>ЗвітІнд.Кошторис!I350</f>
        <v>8.5679999999999996</v>
      </c>
      <c r="K350" s="1607" t="s">
        <v>34</v>
      </c>
      <c r="L350" s="1608" t="s">
        <v>34</v>
      </c>
      <c r="M350" s="1608" t="s">
        <v>34</v>
      </c>
      <c r="N350" s="1609" t="s">
        <v>34</v>
      </c>
    </row>
    <row r="351" spans="1:14" s="122" customFormat="1" ht="14.4" outlineLevel="1" thickTop="1">
      <c r="A351" s="460"/>
      <c r="B351" s="1880" t="s">
        <v>580</v>
      </c>
      <c r="C351" s="1884">
        <v>2272</v>
      </c>
      <c r="D351" s="1925"/>
      <c r="E351" s="1783" t="s">
        <v>581</v>
      </c>
      <c r="F351" s="1640" t="s">
        <v>43</v>
      </c>
      <c r="G351" s="1867" t="s">
        <v>752</v>
      </c>
      <c r="H351" s="653">
        <f>ЗвітІнд.Кошторис!G351</f>
        <v>13.2</v>
      </c>
      <c r="I351" s="836">
        <f>ЗвітІнд.Кошторис!H351</f>
        <v>0</v>
      </c>
      <c r="J351" s="837">
        <f>ЗвітІнд.Кошторис!I351</f>
        <v>13.2</v>
      </c>
      <c r="K351" s="1790" t="s">
        <v>34</v>
      </c>
      <c r="L351" s="1791" t="s">
        <v>34</v>
      </c>
      <c r="M351" s="1791" t="s">
        <v>34</v>
      </c>
      <c r="N351" s="1792" t="s">
        <v>34</v>
      </c>
    </row>
    <row r="352" spans="1:14" s="122" customFormat="1" ht="12" outlineLevel="1">
      <c r="A352" s="1213"/>
      <c r="B352" s="1918"/>
      <c r="C352" s="1878"/>
      <c r="D352" s="1926"/>
      <c r="E352" s="1919" t="s">
        <v>569</v>
      </c>
      <c r="F352" s="1878" t="s">
        <v>292</v>
      </c>
      <c r="G352" s="1879" t="s">
        <v>752</v>
      </c>
      <c r="H352" s="1920">
        <f>ЗвітІнд.Кошторис!G352</f>
        <v>1730</v>
      </c>
      <c r="I352" s="1921">
        <f>ЗвітІнд.Кошторис!H352</f>
        <v>0</v>
      </c>
      <c r="J352" s="1922">
        <f>ЗвітІнд.Кошторис!I352</f>
        <v>1730</v>
      </c>
      <c r="K352" s="1596" t="s">
        <v>34</v>
      </c>
      <c r="L352" s="1597" t="s">
        <v>34</v>
      </c>
      <c r="M352" s="1597" t="s">
        <v>34</v>
      </c>
      <c r="N352" s="1598" t="s">
        <v>34</v>
      </c>
    </row>
    <row r="353" spans="1:14" s="122" customFormat="1" ht="12.6" outlineLevel="1" thickBot="1">
      <c r="A353" s="1213"/>
      <c r="B353" s="1599"/>
      <c r="C353" s="1644"/>
      <c r="D353" s="1645"/>
      <c r="E353" s="1602" t="s">
        <v>288</v>
      </c>
      <c r="F353" s="1644" t="s">
        <v>62</v>
      </c>
      <c r="G353" s="1873" t="s">
        <v>752</v>
      </c>
      <c r="H353" s="1874">
        <f>ЗвітІнд.Кошторис!G353</f>
        <v>7.6319999999999997</v>
      </c>
      <c r="I353" s="1875">
        <f>ЗвітІнд.Кошторис!H353</f>
        <v>0</v>
      </c>
      <c r="J353" s="1876">
        <f>ЗвітІнд.Кошторис!I353</f>
        <v>7.6319999999999997</v>
      </c>
      <c r="K353" s="1607" t="s">
        <v>34</v>
      </c>
      <c r="L353" s="1608" t="s">
        <v>34</v>
      </c>
      <c r="M353" s="1608" t="s">
        <v>34</v>
      </c>
      <c r="N353" s="1609" t="s">
        <v>34</v>
      </c>
    </row>
    <row r="354" spans="1:14" s="122" customFormat="1" ht="15" outlineLevel="1" thickTop="1" thickBot="1">
      <c r="A354" s="460"/>
      <c r="B354" s="1888" t="s">
        <v>582</v>
      </c>
      <c r="C354" s="1685">
        <v>2272</v>
      </c>
      <c r="D354" s="1713"/>
      <c r="E354" s="1890" t="s">
        <v>719</v>
      </c>
      <c r="F354" s="1685" t="s">
        <v>43</v>
      </c>
      <c r="G354" s="1891" t="s">
        <v>752</v>
      </c>
      <c r="H354" s="737">
        <f>ЗвітІнд.Кошторис!G354</f>
        <v>30</v>
      </c>
      <c r="I354" s="1892">
        <f>ЗвітІнд.Кошторис!H354</f>
        <v>0</v>
      </c>
      <c r="J354" s="1893">
        <f>ЗвітІнд.Кошторис!I354</f>
        <v>30</v>
      </c>
      <c r="K354" s="1614" t="s">
        <v>34</v>
      </c>
      <c r="L354" s="1615" t="s">
        <v>34</v>
      </c>
      <c r="M354" s="1615" t="s">
        <v>34</v>
      </c>
      <c r="N354" s="1616" t="s">
        <v>34</v>
      </c>
    </row>
    <row r="355" spans="1:14" s="122" customFormat="1" ht="27.6" outlineLevel="1" thickTop="1" thickBot="1">
      <c r="A355" s="460"/>
      <c r="B355" s="1877" t="s">
        <v>583</v>
      </c>
      <c r="C355" s="1540">
        <v>2272</v>
      </c>
      <c r="D355" s="1927"/>
      <c r="E355" s="1928" t="s">
        <v>161</v>
      </c>
      <c r="F355" s="1640" t="s">
        <v>43</v>
      </c>
      <c r="G355" s="1899" t="s">
        <v>760</v>
      </c>
      <c r="H355" s="783">
        <f>ЗвітІнд.Кошторис!G355</f>
        <v>0</v>
      </c>
      <c r="I355" s="1929">
        <f>ЗвітІнд.Кошторис!H355</f>
        <v>0</v>
      </c>
      <c r="J355" s="1930">
        <f>ЗвітІнд.Кошторис!I355</f>
        <v>0</v>
      </c>
      <c r="K355" s="1902" t="s">
        <v>34</v>
      </c>
      <c r="L355" s="1903" t="s">
        <v>34</v>
      </c>
      <c r="M355" s="1903" t="s">
        <v>34</v>
      </c>
      <c r="N355" s="1904" t="s">
        <v>34</v>
      </c>
    </row>
    <row r="356" spans="1:14" s="105" customFormat="1" ht="18.600000000000001" outlineLevel="1" thickBot="1">
      <c r="A356" s="1212"/>
      <c r="B356" s="1534" t="s">
        <v>293</v>
      </c>
      <c r="C356" s="1857" t="s">
        <v>294</v>
      </c>
      <c r="D356" s="1858"/>
      <c r="E356" s="1859" t="s">
        <v>295</v>
      </c>
      <c r="F356" s="1931" t="s">
        <v>43</v>
      </c>
      <c r="G356" s="1932"/>
      <c r="H356" s="1933">
        <f t="shared" ref="H356:J356" si="10">ROUND((H357+H360+H361),1)</f>
        <v>329.2</v>
      </c>
      <c r="I356" s="1934">
        <f t="shared" si="10"/>
        <v>7</v>
      </c>
      <c r="J356" s="1935">
        <f t="shared" si="10"/>
        <v>322.2</v>
      </c>
      <c r="K356" s="1550" t="s">
        <v>34</v>
      </c>
      <c r="L356" s="1536" t="s">
        <v>34</v>
      </c>
      <c r="M356" s="1536" t="s">
        <v>34</v>
      </c>
      <c r="N356" s="1537" t="s">
        <v>34</v>
      </c>
    </row>
    <row r="357" spans="1:14" s="136" customFormat="1" outlineLevel="1">
      <c r="A357" s="460"/>
      <c r="B357" s="1864" t="s">
        <v>584</v>
      </c>
      <c r="C357" s="1865">
        <v>2273</v>
      </c>
      <c r="D357" s="1936"/>
      <c r="E357" s="1917" t="s">
        <v>585</v>
      </c>
      <c r="F357" s="1640" t="s">
        <v>43</v>
      </c>
      <c r="G357" s="1867" t="s">
        <v>752</v>
      </c>
      <c r="H357" s="653">
        <f>ЗвітІнд.Кошторис!G357</f>
        <v>329.2</v>
      </c>
      <c r="I357" s="1937">
        <f>ЗвітІнд.Кошторис!H357</f>
        <v>7</v>
      </c>
      <c r="J357" s="1938">
        <f>ЗвітІнд.Кошторис!I357</f>
        <v>322.2</v>
      </c>
      <c r="K357" s="1614" t="s">
        <v>34</v>
      </c>
      <c r="L357" s="1615" t="s">
        <v>34</v>
      </c>
      <c r="M357" s="1615" t="s">
        <v>34</v>
      </c>
      <c r="N357" s="1616" t="s">
        <v>34</v>
      </c>
    </row>
    <row r="358" spans="1:14" s="136" customFormat="1" ht="12" outlineLevel="1">
      <c r="A358" s="1213"/>
      <c r="B358" s="1918"/>
      <c r="C358" s="1878"/>
      <c r="D358" s="1926"/>
      <c r="E358" s="1919" t="s">
        <v>569</v>
      </c>
      <c r="F358" s="1878" t="s">
        <v>296</v>
      </c>
      <c r="G358" s="1879" t="s">
        <v>752</v>
      </c>
      <c r="H358" s="1939">
        <f>ЗвітІнд.Кошторис!G358</f>
        <v>130168</v>
      </c>
      <c r="I358" s="1940">
        <f>ЗвітІнд.Кошторис!H358</f>
        <v>2766</v>
      </c>
      <c r="J358" s="1941">
        <f>ЗвітІнд.Кошторис!I358</f>
        <v>127402</v>
      </c>
      <c r="K358" s="1596" t="s">
        <v>34</v>
      </c>
      <c r="L358" s="1597" t="s">
        <v>34</v>
      </c>
      <c r="M358" s="1597" t="s">
        <v>34</v>
      </c>
      <c r="N358" s="1598" t="s">
        <v>34</v>
      </c>
    </row>
    <row r="359" spans="1:14" s="136" customFormat="1" ht="12.6" outlineLevel="1" thickBot="1">
      <c r="A359" s="1213"/>
      <c r="B359" s="1942"/>
      <c r="C359" s="1943"/>
      <c r="D359" s="1713"/>
      <c r="E359" s="1602" t="s">
        <v>288</v>
      </c>
      <c r="F359" s="1644" t="s">
        <v>62</v>
      </c>
      <c r="G359" s="1873" t="s">
        <v>752</v>
      </c>
      <c r="H359" s="1874">
        <f>ЗвітІнд.Кошторис!G359</f>
        <v>2.5289999999999999</v>
      </c>
      <c r="I359" s="1875">
        <f>ЗвітІнд.Кошторис!H359</f>
        <v>2.5289999999999999</v>
      </c>
      <c r="J359" s="1876">
        <f>ЗвітІнд.Кошторис!I359</f>
        <v>2.5289999999999999</v>
      </c>
      <c r="K359" s="1607" t="s">
        <v>34</v>
      </c>
      <c r="L359" s="1608" t="s">
        <v>34</v>
      </c>
      <c r="M359" s="1608" t="s">
        <v>34</v>
      </c>
      <c r="N359" s="1609" t="s">
        <v>34</v>
      </c>
    </row>
    <row r="360" spans="1:14" s="136" customFormat="1" ht="15" outlineLevel="1" thickTop="1" thickBot="1">
      <c r="A360" s="460"/>
      <c r="B360" s="1888" t="s">
        <v>586</v>
      </c>
      <c r="C360" s="1685">
        <v>2273</v>
      </c>
      <c r="D360" s="1713"/>
      <c r="E360" s="1890" t="s">
        <v>720</v>
      </c>
      <c r="F360" s="1685" t="s">
        <v>43</v>
      </c>
      <c r="G360" s="1891" t="s">
        <v>752</v>
      </c>
      <c r="H360" s="737">
        <f>ЗвітІнд.Кошторис!G360</f>
        <v>0</v>
      </c>
      <c r="I360" s="1892">
        <f>ЗвітІнд.Кошторис!H360</f>
        <v>0</v>
      </c>
      <c r="J360" s="1893">
        <f>ЗвітІнд.Кошторис!I360</f>
        <v>0</v>
      </c>
      <c r="K360" s="1614" t="s">
        <v>34</v>
      </c>
      <c r="L360" s="1615" t="s">
        <v>34</v>
      </c>
      <c r="M360" s="1615" t="s">
        <v>34</v>
      </c>
      <c r="N360" s="1616" t="s">
        <v>34</v>
      </c>
    </row>
    <row r="361" spans="1:14" s="136" customFormat="1" ht="27.6" outlineLevel="1" thickTop="1" thickBot="1">
      <c r="A361" s="1213"/>
      <c r="B361" s="1877" t="s">
        <v>587</v>
      </c>
      <c r="C361" s="1540">
        <v>2273</v>
      </c>
      <c r="D361" s="1927"/>
      <c r="E361" s="1928" t="s">
        <v>161</v>
      </c>
      <c r="F361" s="1640" t="s">
        <v>43</v>
      </c>
      <c r="G361" s="1899" t="s">
        <v>760</v>
      </c>
      <c r="H361" s="653">
        <f>ЗвітІнд.Кошторис!G361</f>
        <v>0</v>
      </c>
      <c r="I361" s="1937">
        <f>ЗвітІнд.Кошторис!H361</f>
        <v>0</v>
      </c>
      <c r="J361" s="1938">
        <f>ЗвітІнд.Кошторис!I361</f>
        <v>0</v>
      </c>
      <c r="K361" s="1902" t="s">
        <v>34</v>
      </c>
      <c r="L361" s="1903" t="s">
        <v>34</v>
      </c>
      <c r="M361" s="1903" t="s">
        <v>34</v>
      </c>
      <c r="N361" s="1904" t="s">
        <v>34</v>
      </c>
    </row>
    <row r="362" spans="1:14" s="105" customFormat="1" ht="18.600000000000001" outlineLevel="1" thickBot="1">
      <c r="A362" s="1212"/>
      <c r="B362" s="1534" t="s">
        <v>297</v>
      </c>
      <c r="C362" s="1857" t="s">
        <v>298</v>
      </c>
      <c r="D362" s="1858"/>
      <c r="E362" s="1859" t="s">
        <v>299</v>
      </c>
      <c r="F362" s="1931" t="s">
        <v>43</v>
      </c>
      <c r="G362" s="1932"/>
      <c r="H362" s="1933">
        <f t="shared" ref="H362:J362" si="11">ROUND((H363+H366+H367),1)</f>
        <v>0</v>
      </c>
      <c r="I362" s="1934">
        <f t="shared" si="11"/>
        <v>0</v>
      </c>
      <c r="J362" s="1935">
        <f t="shared" si="11"/>
        <v>0</v>
      </c>
      <c r="K362" s="1550" t="s">
        <v>34</v>
      </c>
      <c r="L362" s="1536" t="s">
        <v>34</v>
      </c>
      <c r="M362" s="1536" t="s">
        <v>34</v>
      </c>
      <c r="N362" s="1537" t="s">
        <v>34</v>
      </c>
    </row>
    <row r="363" spans="1:14" s="136" customFormat="1" outlineLevel="1">
      <c r="A363" s="460"/>
      <c r="B363" s="1864" t="s">
        <v>589</v>
      </c>
      <c r="C363" s="1865">
        <v>2274</v>
      </c>
      <c r="D363" s="1936"/>
      <c r="E363" s="1917" t="s">
        <v>590</v>
      </c>
      <c r="F363" s="1944" t="s">
        <v>43</v>
      </c>
      <c r="G363" s="1945" t="s">
        <v>752</v>
      </c>
      <c r="H363" s="732">
        <f>ЗвітІнд.Кошторис!G363</f>
        <v>0</v>
      </c>
      <c r="I363" s="1946">
        <f>ЗвітІнд.Кошторис!H363</f>
        <v>0</v>
      </c>
      <c r="J363" s="1947">
        <f>ЗвітІнд.Кошторис!I363</f>
        <v>0</v>
      </c>
      <c r="K363" s="1614" t="s">
        <v>34</v>
      </c>
      <c r="L363" s="1615" t="s">
        <v>34</v>
      </c>
      <c r="M363" s="1615" t="s">
        <v>34</v>
      </c>
      <c r="N363" s="1616" t="s">
        <v>34</v>
      </c>
    </row>
    <row r="364" spans="1:14" s="136" customFormat="1" ht="12" outlineLevel="1">
      <c r="A364" s="1213"/>
      <c r="B364" s="1918"/>
      <c r="C364" s="1878"/>
      <c r="D364" s="1926"/>
      <c r="E364" s="1919" t="s">
        <v>569</v>
      </c>
      <c r="F364" s="1878" t="s">
        <v>292</v>
      </c>
      <c r="G364" s="1879" t="s">
        <v>752</v>
      </c>
      <c r="H364" s="1920">
        <f>ЗвітІнд.Кошторис!G364</f>
        <v>0</v>
      </c>
      <c r="I364" s="1921">
        <f>ЗвітІнд.Кошторис!H364</f>
        <v>0</v>
      </c>
      <c r="J364" s="1922">
        <f>ЗвітІнд.Кошторис!I364</f>
        <v>0</v>
      </c>
      <c r="K364" s="1596" t="s">
        <v>34</v>
      </c>
      <c r="L364" s="1597" t="s">
        <v>34</v>
      </c>
      <c r="M364" s="1597" t="s">
        <v>34</v>
      </c>
      <c r="N364" s="1598" t="s">
        <v>34</v>
      </c>
    </row>
    <row r="365" spans="1:14" s="136" customFormat="1" ht="12.6" outlineLevel="1" thickBot="1">
      <c r="A365" s="1213"/>
      <c r="B365" s="1599"/>
      <c r="C365" s="1644"/>
      <c r="D365" s="1645"/>
      <c r="E365" s="1602" t="s">
        <v>288</v>
      </c>
      <c r="F365" s="1644" t="s">
        <v>62</v>
      </c>
      <c r="G365" s="1873" t="s">
        <v>752</v>
      </c>
      <c r="H365" s="1874">
        <f>ЗвітІнд.Кошторис!G365</f>
        <v>0</v>
      </c>
      <c r="I365" s="1875">
        <f>ЗвітІнд.Кошторис!H365</f>
        <v>0</v>
      </c>
      <c r="J365" s="1876">
        <f>ЗвітІнд.Кошторис!I365</f>
        <v>0</v>
      </c>
      <c r="K365" s="1607" t="s">
        <v>34</v>
      </c>
      <c r="L365" s="1608" t="s">
        <v>34</v>
      </c>
      <c r="M365" s="1608" t="s">
        <v>34</v>
      </c>
      <c r="N365" s="1609" t="s">
        <v>34</v>
      </c>
    </row>
    <row r="366" spans="1:14" s="136" customFormat="1" ht="15" outlineLevel="1" thickTop="1" thickBot="1">
      <c r="A366" s="460"/>
      <c r="B366" s="1888" t="s">
        <v>591</v>
      </c>
      <c r="C366" s="1685">
        <v>2274</v>
      </c>
      <c r="D366" s="1713"/>
      <c r="E366" s="1890" t="s">
        <v>720</v>
      </c>
      <c r="F366" s="1685" t="s">
        <v>43</v>
      </c>
      <c r="G366" s="1891" t="s">
        <v>752</v>
      </c>
      <c r="H366" s="737">
        <f>ЗвітІнд.Кошторис!G366</f>
        <v>0</v>
      </c>
      <c r="I366" s="1892">
        <f>ЗвітІнд.Кошторис!H366</f>
        <v>0</v>
      </c>
      <c r="J366" s="1893">
        <f>ЗвітІнд.Кошторис!I366</f>
        <v>0</v>
      </c>
      <c r="K366" s="1614" t="s">
        <v>34</v>
      </c>
      <c r="L366" s="1615" t="s">
        <v>34</v>
      </c>
      <c r="M366" s="1615" t="s">
        <v>34</v>
      </c>
      <c r="N366" s="1616" t="s">
        <v>34</v>
      </c>
    </row>
    <row r="367" spans="1:14" s="136" customFormat="1" ht="27.6" outlineLevel="1" thickTop="1" thickBot="1">
      <c r="A367" s="1213"/>
      <c r="B367" s="1877" t="s">
        <v>592</v>
      </c>
      <c r="C367" s="1540">
        <v>2274</v>
      </c>
      <c r="D367" s="1927"/>
      <c r="E367" s="1928" t="s">
        <v>161</v>
      </c>
      <c r="F367" s="1640" t="s">
        <v>43</v>
      </c>
      <c r="G367" s="1899" t="s">
        <v>760</v>
      </c>
      <c r="H367" s="656">
        <f>ЗвітІнд.Кошторис!G367</f>
        <v>0</v>
      </c>
      <c r="I367" s="1948">
        <f>ЗвітІнд.Кошторис!H367</f>
        <v>0</v>
      </c>
      <c r="J367" s="1949">
        <f>ЗвітІнд.Кошторис!I367</f>
        <v>0</v>
      </c>
      <c r="K367" s="1950" t="s">
        <v>34</v>
      </c>
      <c r="L367" s="1903" t="s">
        <v>34</v>
      </c>
      <c r="M367" s="1903" t="s">
        <v>34</v>
      </c>
      <c r="N367" s="1904" t="s">
        <v>34</v>
      </c>
    </row>
    <row r="368" spans="1:14" s="292" customFormat="1" ht="18.600000000000001" outlineLevel="1" thickBot="1">
      <c r="A368" s="1212"/>
      <c r="B368" s="1951" t="s">
        <v>300</v>
      </c>
      <c r="C368" s="1931" t="s">
        <v>301</v>
      </c>
      <c r="D368" s="1952"/>
      <c r="E368" s="1953" t="s">
        <v>302</v>
      </c>
      <c r="F368" s="1931" t="s">
        <v>43</v>
      </c>
      <c r="G368" s="1932"/>
      <c r="H368" s="1954">
        <f t="shared" ref="H368:J368" si="12">ROUND(H369+H372+H375+H378+H379,1)</f>
        <v>0</v>
      </c>
      <c r="I368" s="1955">
        <f t="shared" si="12"/>
        <v>0</v>
      </c>
      <c r="J368" s="1956">
        <f t="shared" si="12"/>
        <v>0</v>
      </c>
      <c r="K368" s="1535" t="s">
        <v>34</v>
      </c>
      <c r="L368" s="1536" t="s">
        <v>34</v>
      </c>
      <c r="M368" s="1536" t="s">
        <v>34</v>
      </c>
      <c r="N368" s="1537" t="s">
        <v>34</v>
      </c>
    </row>
    <row r="369" spans="1:14" s="136" customFormat="1" outlineLevel="1">
      <c r="A369" s="460"/>
      <c r="B369" s="1864" t="s">
        <v>593</v>
      </c>
      <c r="C369" s="1865">
        <v>2275</v>
      </c>
      <c r="D369" s="1936"/>
      <c r="E369" s="1917" t="s">
        <v>594</v>
      </c>
      <c r="F369" s="1944" t="s">
        <v>43</v>
      </c>
      <c r="G369" s="1867" t="s">
        <v>752</v>
      </c>
      <c r="H369" s="653">
        <f>ЗвітІнд.Кошторис!G369</f>
        <v>0</v>
      </c>
      <c r="I369" s="1957">
        <f>ЗвітІнд.Кошторис!H369</f>
        <v>0</v>
      </c>
      <c r="J369" s="1958">
        <f>ЗвітІнд.Кошторис!I369</f>
        <v>0</v>
      </c>
      <c r="K369" s="1959" t="s">
        <v>34</v>
      </c>
      <c r="L369" s="1615" t="s">
        <v>34</v>
      </c>
      <c r="M369" s="1615" t="s">
        <v>34</v>
      </c>
      <c r="N369" s="1616" t="s">
        <v>34</v>
      </c>
    </row>
    <row r="370" spans="1:14" s="136" customFormat="1" ht="12" outlineLevel="1">
      <c r="A370" s="1213"/>
      <c r="B370" s="1918"/>
      <c r="C370" s="1878"/>
      <c r="D370" s="1926"/>
      <c r="E370" s="1919" t="s">
        <v>569</v>
      </c>
      <c r="F370" s="1878" t="s">
        <v>303</v>
      </c>
      <c r="G370" s="1879" t="s">
        <v>752</v>
      </c>
      <c r="H370" s="1960">
        <f>ЗвітІнд.Кошторис!G370</f>
        <v>0</v>
      </c>
      <c r="I370" s="1921">
        <f>ЗвітІнд.Кошторис!H370</f>
        <v>0</v>
      </c>
      <c r="J370" s="1922">
        <f>ЗвітІнд.Кошторис!I370</f>
        <v>0</v>
      </c>
      <c r="K370" s="1961" t="s">
        <v>34</v>
      </c>
      <c r="L370" s="1597" t="s">
        <v>34</v>
      </c>
      <c r="M370" s="1597" t="s">
        <v>34</v>
      </c>
      <c r="N370" s="1598" t="s">
        <v>34</v>
      </c>
    </row>
    <row r="371" spans="1:14" s="136" customFormat="1" ht="12.6" outlineLevel="1" thickBot="1">
      <c r="A371" s="1213"/>
      <c r="B371" s="1599"/>
      <c r="C371" s="1644"/>
      <c r="D371" s="1645"/>
      <c r="E371" s="1602" t="s">
        <v>304</v>
      </c>
      <c r="F371" s="1644" t="s">
        <v>62</v>
      </c>
      <c r="G371" s="1873" t="s">
        <v>752</v>
      </c>
      <c r="H371" s="1874">
        <f>ЗвітІнд.Кошторис!G371</f>
        <v>0</v>
      </c>
      <c r="I371" s="1875">
        <f>ЗвітІнд.Кошторис!H371</f>
        <v>0</v>
      </c>
      <c r="J371" s="1876">
        <f>ЗвітІнд.Кошторис!I371</f>
        <v>0</v>
      </c>
      <c r="K371" s="1962" t="s">
        <v>34</v>
      </c>
      <c r="L371" s="1608" t="s">
        <v>34</v>
      </c>
      <c r="M371" s="1608" t="s">
        <v>34</v>
      </c>
      <c r="N371" s="1609" t="s">
        <v>34</v>
      </c>
    </row>
    <row r="372" spans="1:14" s="136" customFormat="1" ht="14.4" outlineLevel="1" thickTop="1">
      <c r="A372" s="460"/>
      <c r="B372" s="1877" t="s">
        <v>595</v>
      </c>
      <c r="C372" s="1540">
        <v>2275</v>
      </c>
      <c r="D372" s="1963"/>
      <c r="E372" s="1783" t="s">
        <v>596</v>
      </c>
      <c r="F372" s="1640" t="s">
        <v>43</v>
      </c>
      <c r="G372" s="1867" t="s">
        <v>752</v>
      </c>
      <c r="H372" s="653">
        <f>ЗвітІнд.Кошторис!G372</f>
        <v>0</v>
      </c>
      <c r="I372" s="1937">
        <f>ЗвітІнд.Кошторис!H372</f>
        <v>0</v>
      </c>
      <c r="J372" s="1938">
        <f>ЗвітІнд.Кошторис!I372</f>
        <v>0</v>
      </c>
      <c r="K372" s="1959" t="s">
        <v>34</v>
      </c>
      <c r="L372" s="1615" t="s">
        <v>34</v>
      </c>
      <c r="M372" s="1615" t="s">
        <v>34</v>
      </c>
      <c r="N372" s="1616" t="s">
        <v>34</v>
      </c>
    </row>
    <row r="373" spans="1:14" s="136" customFormat="1" ht="12" outlineLevel="1">
      <c r="A373" s="1213"/>
      <c r="B373" s="1918"/>
      <c r="C373" s="1878"/>
      <c r="D373" s="1926"/>
      <c r="E373" s="1919" t="s">
        <v>569</v>
      </c>
      <c r="F373" s="1878" t="s">
        <v>156</v>
      </c>
      <c r="G373" s="1879" t="s">
        <v>752</v>
      </c>
      <c r="H373" s="1960">
        <f>ЗвітІнд.Кошторис!G373</f>
        <v>0</v>
      </c>
      <c r="I373" s="1921">
        <f>ЗвітІнд.Кошторис!H373</f>
        <v>0</v>
      </c>
      <c r="J373" s="1922">
        <f>ЗвітІнд.Кошторис!I373</f>
        <v>0</v>
      </c>
      <c r="K373" s="1961" t="s">
        <v>34</v>
      </c>
      <c r="L373" s="1597" t="s">
        <v>34</v>
      </c>
      <c r="M373" s="1597" t="s">
        <v>34</v>
      </c>
      <c r="N373" s="1598" t="s">
        <v>34</v>
      </c>
    </row>
    <row r="374" spans="1:14" s="136" customFormat="1" ht="12.6" outlineLevel="1" thickBot="1">
      <c r="A374" s="1213"/>
      <c r="B374" s="1599"/>
      <c r="C374" s="1644"/>
      <c r="D374" s="1645"/>
      <c r="E374" s="1602" t="s">
        <v>305</v>
      </c>
      <c r="F374" s="1644" t="s">
        <v>62</v>
      </c>
      <c r="G374" s="1873" t="s">
        <v>752</v>
      </c>
      <c r="H374" s="1874">
        <f>ЗвітІнд.Кошторис!G374</f>
        <v>0</v>
      </c>
      <c r="I374" s="1875">
        <f>ЗвітІнд.Кошторис!H374</f>
        <v>0</v>
      </c>
      <c r="J374" s="1876">
        <f>ЗвітІнд.Кошторис!I374</f>
        <v>0</v>
      </c>
      <c r="K374" s="1962" t="s">
        <v>34</v>
      </c>
      <c r="L374" s="1608" t="s">
        <v>34</v>
      </c>
      <c r="M374" s="1608" t="s">
        <v>34</v>
      </c>
      <c r="N374" s="1609" t="s">
        <v>34</v>
      </c>
    </row>
    <row r="375" spans="1:14" s="136" customFormat="1" ht="14.4" outlineLevel="1" thickTop="1">
      <c r="A375" s="460"/>
      <c r="B375" s="1877" t="s">
        <v>597</v>
      </c>
      <c r="C375" s="1540">
        <v>2275</v>
      </c>
      <c r="D375" s="1963"/>
      <c r="E375" s="1783" t="s">
        <v>598</v>
      </c>
      <c r="F375" s="1640" t="s">
        <v>43</v>
      </c>
      <c r="G375" s="1867" t="s">
        <v>752</v>
      </c>
      <c r="H375" s="653">
        <f>ЗвітІнд.Кошторис!G375</f>
        <v>0</v>
      </c>
      <c r="I375" s="1937">
        <f>ЗвітІнд.Кошторис!H375</f>
        <v>0</v>
      </c>
      <c r="J375" s="1938">
        <f>ЗвітІнд.Кошторис!I375</f>
        <v>0</v>
      </c>
      <c r="K375" s="1959" t="s">
        <v>34</v>
      </c>
      <c r="L375" s="1615" t="s">
        <v>34</v>
      </c>
      <c r="M375" s="1615" t="s">
        <v>34</v>
      </c>
      <c r="N375" s="1616" t="s">
        <v>34</v>
      </c>
    </row>
    <row r="376" spans="1:14" s="136" customFormat="1" ht="12" outlineLevel="1">
      <c r="A376" s="1213"/>
      <c r="B376" s="1918"/>
      <c r="C376" s="1878"/>
      <c r="D376" s="1926"/>
      <c r="E376" s="1919" t="s">
        <v>569</v>
      </c>
      <c r="F376" s="1878" t="s">
        <v>292</v>
      </c>
      <c r="G376" s="1879" t="s">
        <v>752</v>
      </c>
      <c r="H376" s="1964">
        <f>ЗвітІнд.Кошторис!G376</f>
        <v>0</v>
      </c>
      <c r="I376" s="1965">
        <f>ЗвітІнд.Кошторис!H376</f>
        <v>0</v>
      </c>
      <c r="J376" s="1966">
        <f>ЗвітІнд.Кошторис!I376</f>
        <v>0</v>
      </c>
      <c r="K376" s="1961" t="s">
        <v>34</v>
      </c>
      <c r="L376" s="1597" t="s">
        <v>34</v>
      </c>
      <c r="M376" s="1597" t="s">
        <v>34</v>
      </c>
      <c r="N376" s="1598" t="s">
        <v>34</v>
      </c>
    </row>
    <row r="377" spans="1:14" s="136" customFormat="1" ht="12.6" outlineLevel="1" thickBot="1">
      <c r="A377" s="1213"/>
      <c r="B377" s="1599"/>
      <c r="C377" s="1644"/>
      <c r="D377" s="1645"/>
      <c r="E377" s="1747" t="s">
        <v>306</v>
      </c>
      <c r="F377" s="1644" t="s">
        <v>62</v>
      </c>
      <c r="G377" s="1873" t="s">
        <v>752</v>
      </c>
      <c r="H377" s="1874">
        <f>ЗвітІнд.Кошторис!G377</f>
        <v>0</v>
      </c>
      <c r="I377" s="1875">
        <f>ЗвітІнд.Кошторис!H377</f>
        <v>0</v>
      </c>
      <c r="J377" s="1876">
        <f>ЗвітІнд.Кошторис!I377</f>
        <v>0</v>
      </c>
      <c r="K377" s="1962" t="s">
        <v>34</v>
      </c>
      <c r="L377" s="1608" t="s">
        <v>34</v>
      </c>
      <c r="M377" s="1608" t="s">
        <v>34</v>
      </c>
      <c r="N377" s="1609" t="s">
        <v>34</v>
      </c>
    </row>
    <row r="378" spans="1:14" s="136" customFormat="1" ht="15" outlineLevel="1" thickTop="1" thickBot="1">
      <c r="A378" s="460"/>
      <c r="B378" s="1888" t="s">
        <v>599</v>
      </c>
      <c r="C378" s="1685">
        <v>2275</v>
      </c>
      <c r="D378" s="1713"/>
      <c r="E378" s="1890" t="s">
        <v>719</v>
      </c>
      <c r="F378" s="1685" t="s">
        <v>43</v>
      </c>
      <c r="G378" s="1891" t="s">
        <v>752</v>
      </c>
      <c r="H378" s="737">
        <f>ЗвітІнд.Кошторис!G378</f>
        <v>0</v>
      </c>
      <c r="I378" s="1892">
        <f>ЗвітІнд.Кошторис!H378</f>
        <v>0</v>
      </c>
      <c r="J378" s="1893">
        <f>ЗвітІнд.Кошторис!I378</f>
        <v>0</v>
      </c>
      <c r="K378" s="1614" t="s">
        <v>34</v>
      </c>
      <c r="L378" s="1615" t="s">
        <v>34</v>
      </c>
      <c r="M378" s="1615" t="s">
        <v>34</v>
      </c>
      <c r="N378" s="1616" t="s">
        <v>34</v>
      </c>
    </row>
    <row r="379" spans="1:14" s="136" customFormat="1" ht="27.6" outlineLevel="1" thickTop="1" thickBot="1">
      <c r="A379" s="1213"/>
      <c r="B379" s="1877" t="s">
        <v>600</v>
      </c>
      <c r="C379" s="1540">
        <v>2275</v>
      </c>
      <c r="D379" s="1927"/>
      <c r="E379" s="1928" t="s">
        <v>161</v>
      </c>
      <c r="F379" s="1640" t="s">
        <v>43</v>
      </c>
      <c r="G379" s="1899" t="s">
        <v>760</v>
      </c>
      <c r="H379" s="653">
        <f>ЗвітІнд.Кошторис!G379</f>
        <v>0</v>
      </c>
      <c r="I379" s="1967">
        <f>ЗвітІнд.Кошторис!H379</f>
        <v>0</v>
      </c>
      <c r="J379" s="1930">
        <f>ЗвітІнд.Кошторис!I379</f>
        <v>0</v>
      </c>
      <c r="K379" s="1902" t="s">
        <v>34</v>
      </c>
      <c r="L379" s="1903" t="s">
        <v>34</v>
      </c>
      <c r="M379" s="1903" t="s">
        <v>34</v>
      </c>
      <c r="N379" s="1904" t="s">
        <v>34</v>
      </c>
    </row>
    <row r="380" spans="1:14" s="620" customFormat="1" ht="18.600000000000001" outlineLevel="1" thickBot="1">
      <c r="A380" s="1212"/>
      <c r="B380" s="1968" t="s">
        <v>482</v>
      </c>
      <c r="C380" s="1969">
        <v>2276</v>
      </c>
      <c r="D380" s="1970"/>
      <c r="E380" s="1971" t="s">
        <v>718</v>
      </c>
      <c r="F380" s="1972" t="s">
        <v>43</v>
      </c>
      <c r="G380" s="1973" t="s">
        <v>752</v>
      </c>
      <c r="H380" s="733">
        <f>ЗвітІнд.Кошторис!G380</f>
        <v>0</v>
      </c>
      <c r="I380" s="1974">
        <f>ЗвітІнд.Кошторис!H380</f>
        <v>0</v>
      </c>
      <c r="J380" s="1975">
        <f>ЗвітІнд.Кошторис!I380</f>
        <v>0</v>
      </c>
      <c r="K380" s="1913" t="s">
        <v>34</v>
      </c>
      <c r="L380" s="1914" t="s">
        <v>34</v>
      </c>
      <c r="M380" s="1914" t="s">
        <v>34</v>
      </c>
      <c r="N380" s="1915" t="s">
        <v>34</v>
      </c>
    </row>
    <row r="381" spans="1:14" s="105" customFormat="1" ht="28.2" thickBot="1">
      <c r="A381" s="1212"/>
      <c r="B381" s="1552" t="s">
        <v>307</v>
      </c>
      <c r="C381" s="1731" t="s">
        <v>308</v>
      </c>
      <c r="D381" s="1554"/>
      <c r="E381" s="1976" t="s">
        <v>309</v>
      </c>
      <c r="F381" s="1578" t="s">
        <v>43</v>
      </c>
      <c r="G381" s="1579"/>
      <c r="H381" s="1977">
        <f>H382</f>
        <v>7.5</v>
      </c>
      <c r="I381" s="1978">
        <f t="shared" ref="I381:J381" si="13">I382</f>
        <v>0</v>
      </c>
      <c r="J381" s="1979">
        <f t="shared" si="13"/>
        <v>7.5</v>
      </c>
      <c r="K381" s="1530" t="s">
        <v>34</v>
      </c>
      <c r="L381" s="1532" t="s">
        <v>34</v>
      </c>
      <c r="M381" s="1532" t="s">
        <v>34</v>
      </c>
      <c r="N381" s="1533" t="s">
        <v>34</v>
      </c>
    </row>
    <row r="382" spans="1:14" s="105" customFormat="1" ht="27" outlineLevel="1" thickBot="1">
      <c r="A382" s="1212"/>
      <c r="B382" s="1534" t="s">
        <v>310</v>
      </c>
      <c r="C382" s="1857">
        <v>2282</v>
      </c>
      <c r="D382" s="1858"/>
      <c r="E382" s="1980" t="s">
        <v>311</v>
      </c>
      <c r="F382" s="1857" t="s">
        <v>43</v>
      </c>
      <c r="G382" s="1860"/>
      <c r="H382" s="1933">
        <f>H383+H386</f>
        <v>7.5</v>
      </c>
      <c r="I382" s="1934">
        <f t="shared" ref="I382:J382" si="14">I383+I386</f>
        <v>0</v>
      </c>
      <c r="J382" s="1935">
        <f t="shared" si="14"/>
        <v>7.5</v>
      </c>
      <c r="K382" s="1550" t="s">
        <v>34</v>
      </c>
      <c r="L382" s="1536" t="s">
        <v>34</v>
      </c>
      <c r="M382" s="1536" t="s">
        <v>34</v>
      </c>
      <c r="N382" s="1537" t="s">
        <v>34</v>
      </c>
    </row>
    <row r="383" spans="1:14" s="20" customFormat="1" ht="15.6" outlineLevel="1">
      <c r="A383" s="131"/>
      <c r="B383" s="1837" t="s">
        <v>312</v>
      </c>
      <c r="C383" s="1542">
        <v>2282</v>
      </c>
      <c r="D383" s="1981" t="s">
        <v>313</v>
      </c>
      <c r="E383" s="1647" t="s">
        <v>314</v>
      </c>
      <c r="F383" s="1460" t="s">
        <v>43</v>
      </c>
      <c r="G383" s="1413" t="s">
        <v>757</v>
      </c>
      <c r="H383" s="653">
        <f>ЗвітІнд.Кошторис!G383</f>
        <v>7.5</v>
      </c>
      <c r="I383" s="836">
        <f>ЗвітІнд.Кошторис!H383</f>
        <v>0</v>
      </c>
      <c r="J383" s="837">
        <f>ЗвітІнд.Кошторис!I383</f>
        <v>7.5</v>
      </c>
      <c r="K383" s="1614" t="s">
        <v>34</v>
      </c>
      <c r="L383" s="1615" t="s">
        <v>34</v>
      </c>
      <c r="M383" s="1615" t="s">
        <v>34</v>
      </c>
      <c r="N383" s="1616" t="s">
        <v>34</v>
      </c>
    </row>
    <row r="384" spans="1:14" s="218" customFormat="1" ht="12" outlineLevel="1">
      <c r="A384" s="1213"/>
      <c r="B384" s="1838"/>
      <c r="C384" s="1544"/>
      <c r="D384" s="1982" t="s">
        <v>313</v>
      </c>
      <c r="E384" s="1543" t="s">
        <v>315</v>
      </c>
      <c r="F384" s="1817" t="s">
        <v>36</v>
      </c>
      <c r="G384" s="1818" t="s">
        <v>757</v>
      </c>
      <c r="H384" s="838">
        <f>ЗвітІнд.Кошторис!G384</f>
        <v>5</v>
      </c>
      <c r="I384" s="1594">
        <f>ЗвітІнд.Кошторис!H384</f>
        <v>0</v>
      </c>
      <c r="J384" s="1595">
        <f>ЗвітІнд.Кошторис!I384</f>
        <v>5</v>
      </c>
      <c r="K384" s="1596" t="s">
        <v>34</v>
      </c>
      <c r="L384" s="1597" t="s">
        <v>34</v>
      </c>
      <c r="M384" s="1597" t="s">
        <v>34</v>
      </c>
      <c r="N384" s="1598" t="s">
        <v>34</v>
      </c>
    </row>
    <row r="385" spans="1:14" s="218" customFormat="1" ht="12.6" outlineLevel="1" thickBot="1">
      <c r="A385" s="1213"/>
      <c r="B385" s="1841"/>
      <c r="C385" s="1983"/>
      <c r="D385" s="1984" t="s">
        <v>313</v>
      </c>
      <c r="E385" s="1844" t="s">
        <v>316</v>
      </c>
      <c r="F385" s="1822" t="s">
        <v>62</v>
      </c>
      <c r="G385" s="1823" t="s">
        <v>757</v>
      </c>
      <c r="H385" s="1604">
        <f>ЗвітІнд.Кошторис!G385</f>
        <v>1500</v>
      </c>
      <c r="I385" s="1605">
        <f>ЗвітІнд.Кошторис!H385</f>
        <v>0</v>
      </c>
      <c r="J385" s="1606">
        <f>ЗвітІнд.Кошторис!I385</f>
        <v>1500</v>
      </c>
      <c r="K385" s="1607" t="s">
        <v>34</v>
      </c>
      <c r="L385" s="1608" t="s">
        <v>34</v>
      </c>
      <c r="M385" s="1608" t="s">
        <v>34</v>
      </c>
      <c r="N385" s="1609" t="s">
        <v>34</v>
      </c>
    </row>
    <row r="386" spans="1:14" s="20" customFormat="1" ht="27.6" outlineLevel="1" thickTop="1" thickBot="1">
      <c r="A386" s="135"/>
      <c r="B386" s="1985" t="s">
        <v>317</v>
      </c>
      <c r="C386" s="1547">
        <v>2282</v>
      </c>
      <c r="D386" s="1986"/>
      <c r="E386" s="1852" t="s">
        <v>161</v>
      </c>
      <c r="F386" s="1850" t="s">
        <v>43</v>
      </c>
      <c r="G386" s="1899" t="s">
        <v>760</v>
      </c>
      <c r="H386" s="731">
        <f>ЗвітІнд.Кошторис!G386</f>
        <v>0</v>
      </c>
      <c r="I386" s="1046">
        <f>ЗвітІнд.Кошторис!H386</f>
        <v>0</v>
      </c>
      <c r="J386" s="1730">
        <f>ЗвітІнд.Кошторис!I386</f>
        <v>0</v>
      </c>
      <c r="K386" s="1790" t="s">
        <v>34</v>
      </c>
      <c r="L386" s="1791" t="s">
        <v>34</v>
      </c>
      <c r="M386" s="1791" t="s">
        <v>34</v>
      </c>
      <c r="N386" s="1792" t="s">
        <v>34</v>
      </c>
    </row>
    <row r="387" spans="1:14" s="81" customFormat="1" ht="18.600000000000001" thickBot="1">
      <c r="A387" s="1212"/>
      <c r="B387" s="1987" t="s">
        <v>318</v>
      </c>
      <c r="C387" s="1988" t="s">
        <v>319</v>
      </c>
      <c r="D387" s="1553"/>
      <c r="E387" s="1732" t="s">
        <v>320</v>
      </c>
      <c r="F387" s="1578" t="s">
        <v>43</v>
      </c>
      <c r="G387" s="1579"/>
      <c r="H387" s="1989">
        <f>H388+H393</f>
        <v>0</v>
      </c>
      <c r="I387" s="1990">
        <f t="shared" ref="I387:J387" si="15">I388+I393</f>
        <v>0</v>
      </c>
      <c r="J387" s="1991">
        <f t="shared" si="15"/>
        <v>0</v>
      </c>
      <c r="K387" s="1530" t="s">
        <v>34</v>
      </c>
      <c r="L387" s="1532" t="s">
        <v>34</v>
      </c>
      <c r="M387" s="1532" t="s">
        <v>34</v>
      </c>
      <c r="N387" s="1533" t="s">
        <v>34</v>
      </c>
    </row>
    <row r="388" spans="1:14" s="106" customFormat="1" ht="18.600000000000001" outlineLevel="1" thickBot="1">
      <c r="A388" s="1212"/>
      <c r="B388" s="1968" t="s">
        <v>321</v>
      </c>
      <c r="C388" s="1992">
        <v>2720</v>
      </c>
      <c r="D388" s="1858"/>
      <c r="E388" s="1993" t="s">
        <v>322</v>
      </c>
      <c r="F388" s="1857" t="s">
        <v>43</v>
      </c>
      <c r="G388" s="1860"/>
      <c r="H388" s="1933">
        <f>H389+H392</f>
        <v>0</v>
      </c>
      <c r="I388" s="1994">
        <f t="shared" ref="I388:J388" si="16">I389+I392</f>
        <v>0</v>
      </c>
      <c r="J388" s="1995">
        <f t="shared" si="16"/>
        <v>0</v>
      </c>
      <c r="K388" s="1550" t="s">
        <v>34</v>
      </c>
      <c r="L388" s="1536" t="s">
        <v>34</v>
      </c>
      <c r="M388" s="1536" t="s">
        <v>34</v>
      </c>
      <c r="N388" s="1537" t="s">
        <v>34</v>
      </c>
    </row>
    <row r="389" spans="1:14" s="20" customFormat="1" ht="15.6" outlineLevel="1">
      <c r="A389" s="131"/>
      <c r="B389" s="1996" t="s">
        <v>323</v>
      </c>
      <c r="C389" s="1850">
        <v>2720</v>
      </c>
      <c r="D389" s="1415"/>
      <c r="E389" s="1729" t="s">
        <v>712</v>
      </c>
      <c r="F389" s="1850" t="s">
        <v>43</v>
      </c>
      <c r="G389" s="1848" t="s">
        <v>754</v>
      </c>
      <c r="H389" s="656">
        <f>ЗвітІнд.Кошторис!G389</f>
        <v>0</v>
      </c>
      <c r="I389" s="1029">
        <f>ЗвітІнд.Кошторис!H389</f>
        <v>0</v>
      </c>
      <c r="J389" s="1548">
        <f>ЗвітІнд.Кошторис!I389</f>
        <v>0</v>
      </c>
      <c r="K389" s="1614" t="s">
        <v>34</v>
      </c>
      <c r="L389" s="1615" t="s">
        <v>34</v>
      </c>
      <c r="M389" s="1615" t="s">
        <v>34</v>
      </c>
      <c r="N389" s="1616" t="s">
        <v>34</v>
      </c>
    </row>
    <row r="390" spans="1:14" s="218" customFormat="1" ht="12" outlineLevel="1">
      <c r="A390" s="1213"/>
      <c r="B390" s="1814"/>
      <c r="C390" s="1817"/>
      <c r="D390" s="1997"/>
      <c r="E390" s="1592" t="s">
        <v>324</v>
      </c>
      <c r="F390" s="1817" t="s">
        <v>36</v>
      </c>
      <c r="G390" s="1818" t="s">
        <v>754</v>
      </c>
      <c r="H390" s="838">
        <f>ЗвітІнд.Кошторис!G390</f>
        <v>0</v>
      </c>
      <c r="I390" s="1594">
        <f>ЗвітІнд.Кошторис!H390</f>
        <v>0</v>
      </c>
      <c r="J390" s="1595">
        <f>ЗвітІнд.Кошторис!I390</f>
        <v>0</v>
      </c>
      <c r="K390" s="1596" t="s">
        <v>34</v>
      </c>
      <c r="L390" s="1597" t="s">
        <v>34</v>
      </c>
      <c r="M390" s="1597" t="s">
        <v>34</v>
      </c>
      <c r="N390" s="1598" t="s">
        <v>34</v>
      </c>
    </row>
    <row r="391" spans="1:14" s="218" customFormat="1" ht="12.6" outlineLevel="1" thickBot="1">
      <c r="A391" s="1213"/>
      <c r="B391" s="1998"/>
      <c r="C391" s="1999"/>
      <c r="D391" s="2000"/>
      <c r="E391" s="2001" t="s">
        <v>325</v>
      </c>
      <c r="F391" s="2002" t="s">
        <v>62</v>
      </c>
      <c r="G391" s="2003" t="s">
        <v>754</v>
      </c>
      <c r="H391" s="1811">
        <f>ЗвітІнд.Кошторис!G391</f>
        <v>0</v>
      </c>
      <c r="I391" s="1812">
        <f>ЗвітІнд.Кошторис!H391</f>
        <v>0</v>
      </c>
      <c r="J391" s="1813">
        <f>ЗвітІнд.Кошторис!I391</f>
        <v>0</v>
      </c>
      <c r="K391" s="1607" t="s">
        <v>34</v>
      </c>
      <c r="L391" s="1608" t="s">
        <v>34</v>
      </c>
      <c r="M391" s="1608" t="s">
        <v>34</v>
      </c>
      <c r="N391" s="1609" t="s">
        <v>34</v>
      </c>
    </row>
    <row r="392" spans="1:14" s="20" customFormat="1" ht="27.6" outlineLevel="1" thickTop="1" thickBot="1">
      <c r="A392" s="135"/>
      <c r="B392" s="2004" t="s">
        <v>326</v>
      </c>
      <c r="C392" s="1850">
        <v>2720</v>
      </c>
      <c r="D392" s="1851"/>
      <c r="E392" s="1852" t="s">
        <v>161</v>
      </c>
      <c r="F392" s="1850" t="s">
        <v>43</v>
      </c>
      <c r="G392" s="1899" t="s">
        <v>760</v>
      </c>
      <c r="H392" s="731">
        <f>ЗвітІнд.Кошторис!G392</f>
        <v>0</v>
      </c>
      <c r="I392" s="1046">
        <f>ЗвітІнд.Кошторис!H392</f>
        <v>0</v>
      </c>
      <c r="J392" s="1730">
        <f>ЗвітІнд.Кошторис!I392</f>
        <v>0</v>
      </c>
      <c r="K392" s="1790" t="s">
        <v>34</v>
      </c>
      <c r="L392" s="1791" t="s">
        <v>34</v>
      </c>
      <c r="M392" s="1791" t="s">
        <v>34</v>
      </c>
      <c r="N392" s="1792" t="s">
        <v>34</v>
      </c>
    </row>
    <row r="393" spans="1:14" s="106" customFormat="1" ht="18.600000000000001" outlineLevel="1" thickBot="1">
      <c r="A393" s="1212"/>
      <c r="B393" s="1968" t="s">
        <v>327</v>
      </c>
      <c r="C393" s="1992" t="s">
        <v>328</v>
      </c>
      <c r="D393" s="1858"/>
      <c r="E393" s="1993" t="s">
        <v>329</v>
      </c>
      <c r="F393" s="1857" t="s">
        <v>43</v>
      </c>
      <c r="G393" s="1860"/>
      <c r="H393" s="1933">
        <f>H394+H395+H396+H399+H400</f>
        <v>0</v>
      </c>
      <c r="I393" s="1994">
        <f t="shared" ref="I393:J393" si="17">I394+I395+I396+I399+I400</f>
        <v>0</v>
      </c>
      <c r="J393" s="1995">
        <f t="shared" si="17"/>
        <v>0</v>
      </c>
      <c r="K393" s="1550" t="s">
        <v>34</v>
      </c>
      <c r="L393" s="1536" t="s">
        <v>34</v>
      </c>
      <c r="M393" s="1536" t="s">
        <v>34</v>
      </c>
      <c r="N393" s="1537" t="s">
        <v>34</v>
      </c>
    </row>
    <row r="394" spans="1:14" s="20" customFormat="1" ht="16.2" outlineLevel="1" thickBot="1">
      <c r="A394" s="131"/>
      <c r="B394" s="1846" t="s">
        <v>330</v>
      </c>
      <c r="C394" s="1705">
        <v>2730</v>
      </c>
      <c r="D394" s="1706" t="s">
        <v>331</v>
      </c>
      <c r="E394" s="1633" t="s">
        <v>332</v>
      </c>
      <c r="F394" s="1705" t="s">
        <v>43</v>
      </c>
      <c r="G394" s="1848" t="s">
        <v>754</v>
      </c>
      <c r="H394" s="653">
        <f>ЗвітІнд.Кошторис!G394</f>
        <v>0</v>
      </c>
      <c r="I394" s="836">
        <f>ЗвітІнд.Кошторис!H394</f>
        <v>0</v>
      </c>
      <c r="J394" s="837">
        <f>ЗвітІнд.Кошторис!I394</f>
        <v>0</v>
      </c>
      <c r="K394" s="2005" t="s">
        <v>34</v>
      </c>
      <c r="L394" s="2006" t="s">
        <v>34</v>
      </c>
      <c r="M394" s="2006" t="s">
        <v>34</v>
      </c>
      <c r="N394" s="2007" t="s">
        <v>34</v>
      </c>
    </row>
    <row r="395" spans="1:14" s="20" customFormat="1" ht="16.8" outlineLevel="1" thickTop="1" thickBot="1">
      <c r="A395" s="131"/>
      <c r="B395" s="2008" t="s">
        <v>333</v>
      </c>
      <c r="C395" s="1788">
        <v>2730</v>
      </c>
      <c r="D395" s="2009" t="s">
        <v>233</v>
      </c>
      <c r="E395" s="1712" t="s">
        <v>334</v>
      </c>
      <c r="F395" s="1788" t="s">
        <v>43</v>
      </c>
      <c r="G395" s="2010" t="s">
        <v>754</v>
      </c>
      <c r="H395" s="846">
        <f>ЗвітІнд.Кошторис!G395</f>
        <v>0</v>
      </c>
      <c r="I395" s="868">
        <f>ЗвітІнд.Кошторис!H395</f>
        <v>0</v>
      </c>
      <c r="J395" s="869">
        <f>ЗвітІнд.Кошторис!I395</f>
        <v>0</v>
      </c>
      <c r="K395" s="1658" t="s">
        <v>34</v>
      </c>
      <c r="L395" s="1659" t="s">
        <v>34</v>
      </c>
      <c r="M395" s="1659" t="s">
        <v>34</v>
      </c>
      <c r="N395" s="1660" t="s">
        <v>34</v>
      </c>
    </row>
    <row r="396" spans="1:14" s="20" customFormat="1" ht="25.8" outlineLevel="1" thickTop="1">
      <c r="A396" s="131"/>
      <c r="B396" s="1646" t="s">
        <v>694</v>
      </c>
      <c r="C396" s="1542">
        <v>2730</v>
      </c>
      <c r="D396" s="1981" t="s">
        <v>693</v>
      </c>
      <c r="E396" s="1647" t="s">
        <v>721</v>
      </c>
      <c r="F396" s="1460" t="s">
        <v>43</v>
      </c>
      <c r="G396" s="1413" t="s">
        <v>755</v>
      </c>
      <c r="H396" s="653">
        <f>ЗвітІнд.Кошторис!G396</f>
        <v>0</v>
      </c>
      <c r="I396" s="836">
        <f>ЗвітІнд.Кошторис!H396</f>
        <v>0</v>
      </c>
      <c r="J396" s="837">
        <f>ЗвітІнд.Кошторис!I396</f>
        <v>0</v>
      </c>
      <c r="K396" s="1614" t="s">
        <v>34</v>
      </c>
      <c r="L396" s="1615" t="s">
        <v>34</v>
      </c>
      <c r="M396" s="1615" t="s">
        <v>34</v>
      </c>
      <c r="N396" s="1616" t="s">
        <v>34</v>
      </c>
    </row>
    <row r="397" spans="1:14" s="218" customFormat="1" ht="12" outlineLevel="1">
      <c r="A397" s="1213"/>
      <c r="B397" s="2011"/>
      <c r="C397" s="2012"/>
      <c r="D397" s="2013" t="s">
        <v>693</v>
      </c>
      <c r="E397" s="2014" t="s">
        <v>85</v>
      </c>
      <c r="F397" s="1817" t="s">
        <v>36</v>
      </c>
      <c r="G397" s="1818" t="s">
        <v>755</v>
      </c>
      <c r="H397" s="838">
        <f>ЗвітІнд.Кошторис!G397</f>
        <v>0</v>
      </c>
      <c r="I397" s="1594">
        <f>ЗвітІнд.Кошторис!H397</f>
        <v>0</v>
      </c>
      <c r="J397" s="1595">
        <f>ЗвітІнд.Кошторис!I397</f>
        <v>0</v>
      </c>
      <c r="K397" s="1596" t="s">
        <v>34</v>
      </c>
      <c r="L397" s="1597" t="s">
        <v>34</v>
      </c>
      <c r="M397" s="1597" t="s">
        <v>34</v>
      </c>
      <c r="N397" s="1598" t="s">
        <v>34</v>
      </c>
    </row>
    <row r="398" spans="1:14" s="218" customFormat="1" ht="12.6" outlineLevel="1" thickBot="1">
      <c r="A398" s="1213"/>
      <c r="B398" s="1841"/>
      <c r="C398" s="1983"/>
      <c r="D398" s="1984" t="s">
        <v>693</v>
      </c>
      <c r="E398" s="1844" t="s">
        <v>487</v>
      </c>
      <c r="F398" s="1822" t="s">
        <v>62</v>
      </c>
      <c r="G398" s="1823" t="s">
        <v>755</v>
      </c>
      <c r="H398" s="1604">
        <f>ЗвітІнд.Кошторис!G398</f>
        <v>0</v>
      </c>
      <c r="I398" s="1605">
        <f>ЗвітІнд.Кошторис!H398</f>
        <v>0</v>
      </c>
      <c r="J398" s="1606">
        <f>ЗвітІнд.Кошторис!I398</f>
        <v>0</v>
      </c>
      <c r="K398" s="1607" t="s">
        <v>34</v>
      </c>
      <c r="L398" s="1608" t="s">
        <v>34</v>
      </c>
      <c r="M398" s="1608" t="s">
        <v>34</v>
      </c>
      <c r="N398" s="1609" t="s">
        <v>34</v>
      </c>
    </row>
    <row r="399" spans="1:14" s="20" customFormat="1" ht="16.8" outlineLevel="1" thickTop="1" thickBot="1">
      <c r="A399" s="131"/>
      <c r="B399" s="1704" t="s">
        <v>695</v>
      </c>
      <c r="C399" s="1737">
        <v>2730</v>
      </c>
      <c r="D399" s="2015"/>
      <c r="E399" s="1736" t="s">
        <v>698</v>
      </c>
      <c r="F399" s="1737" t="s">
        <v>43</v>
      </c>
      <c r="G399" s="1738" t="s">
        <v>754</v>
      </c>
      <c r="H399" s="731">
        <f>ЗвітІнд.Кошторис!G399</f>
        <v>0</v>
      </c>
      <c r="I399" s="1046">
        <f>ЗвітІнд.Кошторис!H399</f>
        <v>0</v>
      </c>
      <c r="J399" s="1730">
        <f>ЗвітІнд.Кошторис!I399</f>
        <v>0</v>
      </c>
      <c r="K399" s="1614" t="s">
        <v>34</v>
      </c>
      <c r="L399" s="1615" t="s">
        <v>34</v>
      </c>
      <c r="M399" s="1615" t="s">
        <v>34</v>
      </c>
      <c r="N399" s="1616" t="s">
        <v>34</v>
      </c>
    </row>
    <row r="400" spans="1:14" s="20" customFormat="1" ht="27.6" outlineLevel="1" thickTop="1" thickBot="1">
      <c r="A400" s="131"/>
      <c r="B400" s="2016" t="s">
        <v>696</v>
      </c>
      <c r="C400" s="1850">
        <v>2730</v>
      </c>
      <c r="D400" s="1851"/>
      <c r="E400" s="1852" t="s">
        <v>161</v>
      </c>
      <c r="F400" s="1850" t="s">
        <v>43</v>
      </c>
      <c r="G400" s="1899" t="s">
        <v>760</v>
      </c>
      <c r="H400" s="731">
        <f>ЗвітІнд.Кошторис!G400</f>
        <v>0</v>
      </c>
      <c r="I400" s="1046">
        <f>ЗвітІнд.Кошторис!H400</f>
        <v>0</v>
      </c>
      <c r="J400" s="1730">
        <f>ЗвітІнд.Кошторис!I400</f>
        <v>0</v>
      </c>
      <c r="K400" s="1790" t="s">
        <v>34</v>
      </c>
      <c r="L400" s="1791" t="s">
        <v>34</v>
      </c>
      <c r="M400" s="1791" t="s">
        <v>34</v>
      </c>
      <c r="N400" s="1792" t="s">
        <v>34</v>
      </c>
    </row>
    <row r="401" spans="1:15" s="81" customFormat="1" ht="18.600000000000001" thickBot="1">
      <c r="A401" s="1212"/>
      <c r="B401" s="2017" t="s">
        <v>335</v>
      </c>
      <c r="C401" s="2018" t="s">
        <v>336</v>
      </c>
      <c r="D401" s="2019"/>
      <c r="E401" s="2020" t="s">
        <v>337</v>
      </c>
      <c r="F401" s="1578" t="s">
        <v>43</v>
      </c>
      <c r="G401" s="1579"/>
      <c r="H401" s="1989">
        <f>ROUND(H407+H403+H406+H402+H408+H409,1)</f>
        <v>23</v>
      </c>
      <c r="I401" s="1990">
        <f t="shared" ref="I401:J401" si="18">ROUND(I407+I403+I406+I402+I408+I409,1)</f>
        <v>0</v>
      </c>
      <c r="J401" s="1991">
        <f t="shared" si="18"/>
        <v>23</v>
      </c>
      <c r="K401" s="1530" t="s">
        <v>34</v>
      </c>
      <c r="L401" s="1532" t="s">
        <v>34</v>
      </c>
      <c r="M401" s="1532" t="s">
        <v>34</v>
      </c>
      <c r="N401" s="1533" t="s">
        <v>34</v>
      </c>
    </row>
    <row r="402" spans="1:15" s="20" customFormat="1" ht="16.2" outlineLevel="1" thickBot="1">
      <c r="A402" s="131"/>
      <c r="B402" s="2021" t="s">
        <v>338</v>
      </c>
      <c r="C402" s="1705">
        <v>2800</v>
      </c>
      <c r="D402" s="1708" t="s">
        <v>57</v>
      </c>
      <c r="E402" s="2022" t="s">
        <v>339</v>
      </c>
      <c r="F402" s="1705" t="s">
        <v>43</v>
      </c>
      <c r="G402" s="1707" t="s">
        <v>757</v>
      </c>
      <c r="H402" s="737">
        <f>ЗвітІнд.Кошторис!G402</f>
        <v>13</v>
      </c>
      <c r="I402" s="1011">
        <f>ЗвітІнд.Кошторис!H402</f>
        <v>0</v>
      </c>
      <c r="J402" s="1636">
        <f>ЗвітІнд.Кошторис!I402</f>
        <v>13</v>
      </c>
      <c r="K402" s="1637" t="s">
        <v>34</v>
      </c>
      <c r="L402" s="1638" t="s">
        <v>34</v>
      </c>
      <c r="M402" s="1638" t="s">
        <v>34</v>
      </c>
      <c r="N402" s="1639" t="s">
        <v>34</v>
      </c>
    </row>
    <row r="403" spans="1:15" s="20" customFormat="1" ht="16.2" outlineLevel="1" thickTop="1">
      <c r="A403" s="131"/>
      <c r="B403" s="2023" t="s">
        <v>340</v>
      </c>
      <c r="C403" s="2024">
        <v>2800</v>
      </c>
      <c r="D403" s="2025" t="s">
        <v>57</v>
      </c>
      <c r="E403" s="1584" t="s">
        <v>341</v>
      </c>
      <c r="F403" s="1460" t="s">
        <v>43</v>
      </c>
      <c r="G403" s="1413" t="s">
        <v>757</v>
      </c>
      <c r="H403" s="653">
        <f>ЗвітІнд.Кошторис!G403</f>
        <v>10</v>
      </c>
      <c r="I403" s="836">
        <f>ЗвітІнд.Кошторис!H403</f>
        <v>0</v>
      </c>
      <c r="J403" s="837">
        <f>ЗвітІнд.Кошторис!I403</f>
        <v>10</v>
      </c>
      <c r="K403" s="1614" t="s">
        <v>34</v>
      </c>
      <c r="L403" s="1615" t="s">
        <v>34</v>
      </c>
      <c r="M403" s="1615" t="s">
        <v>34</v>
      </c>
      <c r="N403" s="1616" t="s">
        <v>34</v>
      </c>
    </row>
    <row r="404" spans="1:15" s="218" customFormat="1" ht="12" outlineLevel="1">
      <c r="A404" s="1213"/>
      <c r="B404" s="2026"/>
      <c r="C404" s="2027"/>
      <c r="D404" s="1926" t="s">
        <v>57</v>
      </c>
      <c r="E404" s="1919" t="s">
        <v>85</v>
      </c>
      <c r="F404" s="2027" t="s">
        <v>36</v>
      </c>
      <c r="G404" s="2028" t="s">
        <v>757</v>
      </c>
      <c r="H404" s="838">
        <f>ЗвітІнд.Кошторис!G404</f>
        <v>10</v>
      </c>
      <c r="I404" s="1594">
        <f>ЗвітІнд.Кошторис!H404</f>
        <v>0</v>
      </c>
      <c r="J404" s="1595">
        <f>ЗвітІнд.Кошторис!I404</f>
        <v>10</v>
      </c>
      <c r="K404" s="1596" t="s">
        <v>34</v>
      </c>
      <c r="L404" s="1597" t="s">
        <v>34</v>
      </c>
      <c r="M404" s="1597" t="s">
        <v>34</v>
      </c>
      <c r="N404" s="1598" t="s">
        <v>34</v>
      </c>
    </row>
    <row r="405" spans="1:15" s="218" customFormat="1" ht="12.6" outlineLevel="1" thickBot="1">
      <c r="A405" s="1213"/>
      <c r="B405" s="1998"/>
      <c r="C405" s="1999"/>
      <c r="D405" s="1645" t="s">
        <v>57</v>
      </c>
      <c r="E405" s="1602" t="s">
        <v>487</v>
      </c>
      <c r="F405" s="2002" t="s">
        <v>62</v>
      </c>
      <c r="G405" s="2003" t="s">
        <v>757</v>
      </c>
      <c r="H405" s="1811">
        <f>ЗвітІнд.Кошторис!G405</f>
        <v>1000</v>
      </c>
      <c r="I405" s="1812">
        <f>ЗвітІнд.Кошторис!H405</f>
        <v>0</v>
      </c>
      <c r="J405" s="1813">
        <f>ЗвітІнд.Кошторис!I405</f>
        <v>1000</v>
      </c>
      <c r="K405" s="1607" t="s">
        <v>34</v>
      </c>
      <c r="L405" s="1608" t="s">
        <v>34</v>
      </c>
      <c r="M405" s="1608" t="s">
        <v>34</v>
      </c>
      <c r="N405" s="1609" t="s">
        <v>34</v>
      </c>
    </row>
    <row r="406" spans="1:15" s="20" customFormat="1" ht="16.8" outlineLevel="1" thickTop="1" thickBot="1">
      <c r="A406" s="131"/>
      <c r="B406" s="2029" t="s">
        <v>620</v>
      </c>
      <c r="C406" s="2030">
        <v>2800</v>
      </c>
      <c r="D406" s="2031" t="s">
        <v>79</v>
      </c>
      <c r="E406" s="1712" t="s">
        <v>342</v>
      </c>
      <c r="F406" s="1705" t="s">
        <v>43</v>
      </c>
      <c r="G406" s="1738" t="s">
        <v>757</v>
      </c>
      <c r="H406" s="731">
        <f>ЗвітІнд.Кошторис!G406</f>
        <v>0</v>
      </c>
      <c r="I406" s="1046">
        <f>ЗвітІнд.Кошторис!H406</f>
        <v>0</v>
      </c>
      <c r="J406" s="1730">
        <f>ЗвітІнд.Кошторис!I406</f>
        <v>0</v>
      </c>
      <c r="K406" s="1637" t="s">
        <v>34</v>
      </c>
      <c r="L406" s="1638" t="s">
        <v>34</v>
      </c>
      <c r="M406" s="1638" t="s">
        <v>34</v>
      </c>
      <c r="N406" s="1639" t="s">
        <v>34</v>
      </c>
    </row>
    <row r="407" spans="1:15" s="20" customFormat="1" ht="16.8" outlineLevel="1" thickTop="1" thickBot="1">
      <c r="A407" s="131"/>
      <c r="B407" s="2029" t="s">
        <v>343</v>
      </c>
      <c r="C407" s="2030">
        <v>2800</v>
      </c>
      <c r="D407" s="2031" t="s">
        <v>144</v>
      </c>
      <c r="E407" s="2032" t="s">
        <v>344</v>
      </c>
      <c r="F407" s="2030" t="s">
        <v>43</v>
      </c>
      <c r="G407" s="1848" t="s">
        <v>754</v>
      </c>
      <c r="H407" s="731">
        <f>ЗвітІнд.Кошторис!G407</f>
        <v>0</v>
      </c>
      <c r="I407" s="1046">
        <f>ЗвітІнд.Кошторис!H407</f>
        <v>0</v>
      </c>
      <c r="J407" s="1730">
        <f>ЗвітІнд.Кошторис!I407</f>
        <v>0</v>
      </c>
      <c r="K407" s="1637" t="s">
        <v>34</v>
      </c>
      <c r="L407" s="1638" t="s">
        <v>34</v>
      </c>
      <c r="M407" s="1638" t="s">
        <v>34</v>
      </c>
      <c r="N407" s="1639" t="s">
        <v>34</v>
      </c>
    </row>
    <row r="408" spans="1:15" s="20" customFormat="1" ht="16.8" outlineLevel="1" thickTop="1" thickBot="1">
      <c r="A408" s="131"/>
      <c r="B408" s="2033" t="s">
        <v>345</v>
      </c>
      <c r="C408" s="1737">
        <v>2800</v>
      </c>
      <c r="D408" s="2015"/>
      <c r="E408" s="1712" t="s">
        <v>717</v>
      </c>
      <c r="F408" s="1737" t="s">
        <v>43</v>
      </c>
      <c r="G408" s="2034" t="s">
        <v>757</v>
      </c>
      <c r="H408" s="731">
        <f>ЗвітІнд.Кошторис!G408</f>
        <v>0</v>
      </c>
      <c r="I408" s="1046">
        <f>ЗвітІнд.Кошторис!H408</f>
        <v>0</v>
      </c>
      <c r="J408" s="1730">
        <f>ЗвітІнд.Кошторис!I408</f>
        <v>0</v>
      </c>
      <c r="K408" s="1637" t="s">
        <v>34</v>
      </c>
      <c r="L408" s="1638" t="s">
        <v>34</v>
      </c>
      <c r="M408" s="1638" t="s">
        <v>34</v>
      </c>
      <c r="N408" s="1639" t="s">
        <v>34</v>
      </c>
    </row>
    <row r="409" spans="1:15" s="20" customFormat="1" ht="27.6" outlineLevel="1" thickTop="1" thickBot="1">
      <c r="A409" s="131"/>
      <c r="B409" s="2035" t="s">
        <v>346</v>
      </c>
      <c r="C409" s="1850">
        <v>2800</v>
      </c>
      <c r="D409" s="1851"/>
      <c r="E409" s="1852" t="s">
        <v>161</v>
      </c>
      <c r="F409" s="1850" t="s">
        <v>43</v>
      </c>
      <c r="G409" s="1899" t="s">
        <v>760</v>
      </c>
      <c r="H409" s="860">
        <f>ЗвітІнд.Кошторис!G409</f>
        <v>0</v>
      </c>
      <c r="I409" s="1052">
        <f>ЗвітІнд.Кошторис!H409</f>
        <v>0</v>
      </c>
      <c r="J409" s="1722">
        <f>ЗвітІнд.Кошторис!I409</f>
        <v>0</v>
      </c>
      <c r="K409" s="1790" t="s">
        <v>34</v>
      </c>
      <c r="L409" s="1791" t="s">
        <v>34</v>
      </c>
      <c r="M409" s="1791" t="s">
        <v>34</v>
      </c>
      <c r="N409" s="1792" t="s">
        <v>34</v>
      </c>
    </row>
    <row r="410" spans="1:15" s="81" customFormat="1" ht="23.4" thickBot="1">
      <c r="A410" s="1228"/>
      <c r="B410" s="2036"/>
      <c r="C410" s="2037" t="s">
        <v>347</v>
      </c>
      <c r="D410" s="2038"/>
      <c r="E410" s="2039" t="s">
        <v>348</v>
      </c>
      <c r="F410" s="1501" t="s">
        <v>43</v>
      </c>
      <c r="G410" s="1502"/>
      <c r="H410" s="2040">
        <f>H411</f>
        <v>370</v>
      </c>
      <c r="I410" s="2041">
        <f>I411</f>
        <v>0</v>
      </c>
      <c r="J410" s="2042">
        <f t="shared" ref="J410" si="19">J411</f>
        <v>370</v>
      </c>
      <c r="K410" s="2043" t="s">
        <v>34</v>
      </c>
      <c r="L410" s="1508" t="s">
        <v>34</v>
      </c>
      <c r="M410" s="1508" t="s">
        <v>34</v>
      </c>
      <c r="N410" s="1509" t="s">
        <v>34</v>
      </c>
      <c r="O410" s="450"/>
    </row>
    <row r="411" spans="1:15" s="81" customFormat="1" ht="23.4" thickBot="1">
      <c r="A411" s="1229"/>
      <c r="B411" s="2044" t="s">
        <v>349</v>
      </c>
      <c r="C411" s="1568">
        <v>3100</v>
      </c>
      <c r="D411" s="1524"/>
      <c r="E411" s="2045" t="s">
        <v>350</v>
      </c>
      <c r="F411" s="1569" t="s">
        <v>43</v>
      </c>
      <c r="G411" s="1570"/>
      <c r="H411" s="2046">
        <f>H412+H497+H519+H535+H546</f>
        <v>370</v>
      </c>
      <c r="I411" s="993">
        <f>I412+I497+I519+I535+I546</f>
        <v>0</v>
      </c>
      <c r="J411" s="2047">
        <f>J412+J497+J519+J535+J546</f>
        <v>370</v>
      </c>
      <c r="K411" s="1519" t="s">
        <v>34</v>
      </c>
      <c r="L411" s="1521" t="s">
        <v>34</v>
      </c>
      <c r="M411" s="1521" t="s">
        <v>34</v>
      </c>
      <c r="N411" s="1522" t="s">
        <v>34</v>
      </c>
    </row>
    <row r="412" spans="1:15" s="105" customFormat="1" ht="28.2" thickBot="1">
      <c r="A412" s="135"/>
      <c r="B412" s="1552" t="s">
        <v>351</v>
      </c>
      <c r="C412" s="1731" t="s">
        <v>352</v>
      </c>
      <c r="D412" s="1554"/>
      <c r="E412" s="1732" t="s">
        <v>353</v>
      </c>
      <c r="F412" s="1578" t="s">
        <v>43</v>
      </c>
      <c r="G412" s="1579"/>
      <c r="H412" s="1835">
        <f>ROUND(H413+H445+H448+H455+H458+H461+H477+H484+H491+H495+H496,1)</f>
        <v>170</v>
      </c>
      <c r="I412" s="978">
        <f>ROUND(I413+I445+I448+I455+I458+I461+I477+I484+I491+I495+I496,1)</f>
        <v>0</v>
      </c>
      <c r="J412" s="1836">
        <f>ROUND(J413+J445+J448+J455+J458+J461+J477+J484+J491+J495+J496,1)</f>
        <v>170</v>
      </c>
      <c r="K412" s="1530" t="s">
        <v>34</v>
      </c>
      <c r="L412" s="1532" t="s">
        <v>34</v>
      </c>
      <c r="M412" s="1532" t="s">
        <v>34</v>
      </c>
      <c r="N412" s="1533" t="s">
        <v>34</v>
      </c>
    </row>
    <row r="413" spans="1:15" s="135" customFormat="1" ht="27" outlineLevel="1" thickBot="1">
      <c r="B413" s="1650" t="s">
        <v>354</v>
      </c>
      <c r="C413" s="1685">
        <v>3110</v>
      </c>
      <c r="D413" s="1686" t="s">
        <v>57</v>
      </c>
      <c r="E413" s="1694" t="s">
        <v>355</v>
      </c>
      <c r="F413" s="1631" t="s">
        <v>43</v>
      </c>
      <c r="G413" s="1652" t="s">
        <v>755</v>
      </c>
      <c r="H413" s="737">
        <f>ЗвітІнд.Кошторис!G413</f>
        <v>0</v>
      </c>
      <c r="I413" s="1011">
        <f>ЗвітІнд.Кошторис!H413</f>
        <v>0</v>
      </c>
      <c r="J413" s="1636">
        <f>ЗвітІнд.Кошторис!I413</f>
        <v>0</v>
      </c>
      <c r="K413" s="2005" t="s">
        <v>34</v>
      </c>
      <c r="L413" s="2006" t="s">
        <v>34</v>
      </c>
      <c r="M413" s="2006" t="s">
        <v>34</v>
      </c>
      <c r="N413" s="2007" t="s">
        <v>34</v>
      </c>
    </row>
    <row r="414" spans="1:15" s="147" customFormat="1" outlineLevel="1" thickTop="1">
      <c r="A414" s="135"/>
      <c r="B414" s="1661" t="s">
        <v>356</v>
      </c>
      <c r="C414" s="2048">
        <v>3110</v>
      </c>
      <c r="D414" s="2049" t="s">
        <v>57</v>
      </c>
      <c r="E414" s="2050" t="s">
        <v>357</v>
      </c>
      <c r="F414" s="1452" t="s">
        <v>43</v>
      </c>
      <c r="G414" s="1629" t="s">
        <v>755</v>
      </c>
      <c r="H414" s="653">
        <f>ЗвітІнд.Кошторис!G414</f>
        <v>0</v>
      </c>
      <c r="I414" s="836">
        <f>ЗвітІнд.Кошторис!H414</f>
        <v>0</v>
      </c>
      <c r="J414" s="837">
        <f>ЗвітІнд.Кошторис!I414</f>
        <v>0</v>
      </c>
      <c r="K414" s="1614" t="s">
        <v>34</v>
      </c>
      <c r="L414" s="1615" t="s">
        <v>34</v>
      </c>
      <c r="M414" s="1615" t="s">
        <v>34</v>
      </c>
      <c r="N414" s="1616" t="s">
        <v>34</v>
      </c>
    </row>
    <row r="415" spans="1:15" s="165" customFormat="1" ht="12" outlineLevel="1">
      <c r="A415" s="1213"/>
      <c r="B415" s="1664"/>
      <c r="C415" s="2051"/>
      <c r="D415" s="2052" t="s">
        <v>57</v>
      </c>
      <c r="E415" s="1619" t="s">
        <v>85</v>
      </c>
      <c r="F415" s="1620" t="s">
        <v>35</v>
      </c>
      <c r="G415" s="1621" t="s">
        <v>755</v>
      </c>
      <c r="H415" s="838">
        <f>ЗвітІнд.Кошторис!G415</f>
        <v>0</v>
      </c>
      <c r="I415" s="1594">
        <f>ЗвітІнд.Кошторис!H415</f>
        <v>0</v>
      </c>
      <c r="J415" s="1595">
        <f>ЗвітІнд.Кошторис!I415</f>
        <v>0</v>
      </c>
      <c r="K415" s="1596" t="s">
        <v>34</v>
      </c>
      <c r="L415" s="1597" t="s">
        <v>34</v>
      </c>
      <c r="M415" s="1597" t="s">
        <v>34</v>
      </c>
      <c r="N415" s="1598" t="s">
        <v>34</v>
      </c>
    </row>
    <row r="416" spans="1:15" s="165" customFormat="1" ht="12" outlineLevel="1">
      <c r="A416" s="1213"/>
      <c r="B416" s="1664"/>
      <c r="C416" s="2051"/>
      <c r="D416" s="2052" t="s">
        <v>57</v>
      </c>
      <c r="E416" s="1619" t="s">
        <v>86</v>
      </c>
      <c r="F416" s="1620" t="s">
        <v>62</v>
      </c>
      <c r="G416" s="1667" t="s">
        <v>755</v>
      </c>
      <c r="H416" s="1668">
        <f>ЗвітІнд.Кошторис!G416</f>
        <v>0</v>
      </c>
      <c r="I416" s="1669">
        <f>ЗвітІнд.Кошторис!H416</f>
        <v>0</v>
      </c>
      <c r="J416" s="1670">
        <f>ЗвітІнд.Кошторис!I416</f>
        <v>0</v>
      </c>
      <c r="K416" s="1596" t="s">
        <v>34</v>
      </c>
      <c r="L416" s="1597" t="s">
        <v>34</v>
      </c>
      <c r="M416" s="1597" t="s">
        <v>34</v>
      </c>
      <c r="N416" s="1598" t="s">
        <v>34</v>
      </c>
    </row>
    <row r="417" spans="1:14" s="147" customFormat="1" ht="13.2" outlineLevel="1">
      <c r="A417" s="135"/>
      <c r="B417" s="1661" t="s">
        <v>358</v>
      </c>
      <c r="C417" s="2048">
        <v>3110</v>
      </c>
      <c r="D417" s="2049" t="s">
        <v>57</v>
      </c>
      <c r="E417" s="2053" t="s">
        <v>359</v>
      </c>
      <c r="F417" s="1452" t="s">
        <v>43</v>
      </c>
      <c r="G417" s="1674" t="s">
        <v>755</v>
      </c>
      <c r="H417" s="650">
        <f>ЗвітІнд.Кошторис!G417</f>
        <v>0</v>
      </c>
      <c r="I417" s="855">
        <f>ЗвітІнд.Кошторис!H417</f>
        <v>0</v>
      </c>
      <c r="J417" s="856">
        <f>ЗвітІнд.Кошторис!I417</f>
        <v>0</v>
      </c>
      <c r="K417" s="1675" t="s">
        <v>34</v>
      </c>
      <c r="L417" s="1676" t="s">
        <v>34</v>
      </c>
      <c r="M417" s="1676" t="s">
        <v>34</v>
      </c>
      <c r="N417" s="1677" t="s">
        <v>34</v>
      </c>
    </row>
    <row r="418" spans="1:14" s="165" customFormat="1" ht="12" outlineLevel="1">
      <c r="A418" s="1213"/>
      <c r="B418" s="1664"/>
      <c r="C418" s="2051"/>
      <c r="D418" s="2052" t="s">
        <v>57</v>
      </c>
      <c r="E418" s="1619" t="s">
        <v>85</v>
      </c>
      <c r="F418" s="1620" t="s">
        <v>35</v>
      </c>
      <c r="G418" s="1621" t="s">
        <v>755</v>
      </c>
      <c r="H418" s="838">
        <f>ЗвітІнд.Кошторис!G418</f>
        <v>0</v>
      </c>
      <c r="I418" s="1594">
        <f>ЗвітІнд.Кошторис!H418</f>
        <v>0</v>
      </c>
      <c r="J418" s="1595">
        <f>ЗвітІнд.Кошторис!I418</f>
        <v>0</v>
      </c>
      <c r="K418" s="1596" t="s">
        <v>34</v>
      </c>
      <c r="L418" s="1597" t="s">
        <v>34</v>
      </c>
      <c r="M418" s="1597" t="s">
        <v>34</v>
      </c>
      <c r="N418" s="1598" t="s">
        <v>34</v>
      </c>
    </row>
    <row r="419" spans="1:14" s="165" customFormat="1" ht="12" outlineLevel="1">
      <c r="A419" s="1213"/>
      <c r="B419" s="1664"/>
      <c r="C419" s="2051"/>
      <c r="D419" s="2052" t="s">
        <v>57</v>
      </c>
      <c r="E419" s="1619" t="s">
        <v>86</v>
      </c>
      <c r="F419" s="1620" t="s">
        <v>62</v>
      </c>
      <c r="G419" s="1621" t="s">
        <v>755</v>
      </c>
      <c r="H419" s="1678">
        <f>ЗвітІнд.Кошторис!G419</f>
        <v>0</v>
      </c>
      <c r="I419" s="1679">
        <f>ЗвітІнд.Кошторис!H419</f>
        <v>0</v>
      </c>
      <c r="J419" s="1680">
        <f>ЗвітІнд.Кошторис!I419</f>
        <v>0</v>
      </c>
      <c r="K419" s="1596" t="s">
        <v>34</v>
      </c>
      <c r="L419" s="1597" t="s">
        <v>34</v>
      </c>
      <c r="M419" s="1597" t="s">
        <v>34</v>
      </c>
      <c r="N419" s="1598" t="s">
        <v>34</v>
      </c>
    </row>
    <row r="420" spans="1:14" s="135" customFormat="1" ht="13.2" outlineLevel="1">
      <c r="B420" s="1687" t="s">
        <v>360</v>
      </c>
      <c r="C420" s="1688">
        <v>3110</v>
      </c>
      <c r="D420" s="1689" t="s">
        <v>57</v>
      </c>
      <c r="E420" s="2054" t="s">
        <v>361</v>
      </c>
      <c r="F420" s="1662" t="s">
        <v>43</v>
      </c>
      <c r="G420" s="1613" t="s">
        <v>755</v>
      </c>
      <c r="H420" s="653">
        <f>ЗвітІнд.Кошторис!G420</f>
        <v>0</v>
      </c>
      <c r="I420" s="836">
        <f>ЗвітІнд.Кошторис!H420</f>
        <v>0</v>
      </c>
      <c r="J420" s="837">
        <f>ЗвітІнд.Кошторис!I420</f>
        <v>0</v>
      </c>
      <c r="K420" s="1675" t="s">
        <v>34</v>
      </c>
      <c r="L420" s="1676" t="s">
        <v>34</v>
      </c>
      <c r="M420" s="1676" t="s">
        <v>34</v>
      </c>
      <c r="N420" s="1677" t="s">
        <v>34</v>
      </c>
    </row>
    <row r="421" spans="1:14" s="234" customFormat="1" ht="13.2" outlineLevel="1">
      <c r="A421" s="135"/>
      <c r="B421" s="2055" t="s">
        <v>362</v>
      </c>
      <c r="C421" s="2056">
        <v>3110</v>
      </c>
      <c r="D421" s="2052" t="s">
        <v>57</v>
      </c>
      <c r="E421" s="2057" t="s">
        <v>363</v>
      </c>
      <c r="F421" s="2058" t="s">
        <v>43</v>
      </c>
      <c r="G421" s="2059" t="s">
        <v>755</v>
      </c>
      <c r="H421" s="870">
        <f>ЗвітІнд.Кошторис!G421</f>
        <v>0</v>
      </c>
      <c r="I421" s="871">
        <f>ЗвітІнд.Кошторис!H421</f>
        <v>0</v>
      </c>
      <c r="J421" s="872">
        <f>ЗвітІнд.Кошторис!I421</f>
        <v>0</v>
      </c>
      <c r="K421" s="1671" t="s">
        <v>34</v>
      </c>
      <c r="L421" s="1672" t="s">
        <v>34</v>
      </c>
      <c r="M421" s="1672" t="s">
        <v>34</v>
      </c>
      <c r="N421" s="1673" t="s">
        <v>34</v>
      </c>
    </row>
    <row r="422" spans="1:14" s="235" customFormat="1" ht="10.8" outlineLevel="1">
      <c r="A422" s="1227"/>
      <c r="B422" s="2060"/>
      <c r="C422" s="2061"/>
      <c r="D422" s="2062" t="s">
        <v>57</v>
      </c>
      <c r="E422" s="2063" t="s">
        <v>85</v>
      </c>
      <c r="F422" s="2064" t="s">
        <v>35</v>
      </c>
      <c r="G422" s="2065" t="s">
        <v>755</v>
      </c>
      <c r="H422" s="873">
        <f>ЗвітІнд.Кошторис!G422</f>
        <v>0</v>
      </c>
      <c r="I422" s="1760">
        <f>ЗвітІнд.Кошторис!H422</f>
        <v>0</v>
      </c>
      <c r="J422" s="1761">
        <f>ЗвітІнд.Кошторис!I422</f>
        <v>0</v>
      </c>
      <c r="K422" s="1762" t="s">
        <v>34</v>
      </c>
      <c r="L422" s="1763" t="s">
        <v>34</v>
      </c>
      <c r="M422" s="1763" t="s">
        <v>34</v>
      </c>
      <c r="N422" s="1764" t="s">
        <v>34</v>
      </c>
    </row>
    <row r="423" spans="1:14" s="235" customFormat="1" ht="10.8" outlineLevel="1">
      <c r="A423" s="1227"/>
      <c r="B423" s="2060"/>
      <c r="C423" s="2061"/>
      <c r="D423" s="2062" t="s">
        <v>57</v>
      </c>
      <c r="E423" s="2063" t="s">
        <v>86</v>
      </c>
      <c r="F423" s="2064" t="s">
        <v>62</v>
      </c>
      <c r="G423" s="2066" t="s">
        <v>755</v>
      </c>
      <c r="H423" s="2067">
        <f>ЗвітІнд.Кошторис!G423</f>
        <v>0</v>
      </c>
      <c r="I423" s="2068">
        <f>ЗвітІнд.Кошторис!H423</f>
        <v>0</v>
      </c>
      <c r="J423" s="2069">
        <f>ЗвітІнд.Кошторис!I423</f>
        <v>0</v>
      </c>
      <c r="K423" s="1762" t="s">
        <v>34</v>
      </c>
      <c r="L423" s="1763" t="s">
        <v>34</v>
      </c>
      <c r="M423" s="1763" t="s">
        <v>34</v>
      </c>
      <c r="N423" s="1764" t="s">
        <v>34</v>
      </c>
    </row>
    <row r="424" spans="1:14" s="234" customFormat="1" ht="13.2" outlineLevel="1">
      <c r="A424" s="135"/>
      <c r="B424" s="2055" t="s">
        <v>364</v>
      </c>
      <c r="C424" s="2056">
        <v>3110</v>
      </c>
      <c r="D424" s="2052" t="s">
        <v>57</v>
      </c>
      <c r="E424" s="2057" t="s">
        <v>365</v>
      </c>
      <c r="F424" s="2058" t="s">
        <v>43</v>
      </c>
      <c r="G424" s="1621" t="s">
        <v>755</v>
      </c>
      <c r="H424" s="908">
        <f>ЗвітІнд.Кошторис!G424</f>
        <v>0</v>
      </c>
      <c r="I424" s="909">
        <f>ЗвітІнд.Кошторис!H424</f>
        <v>0</v>
      </c>
      <c r="J424" s="910">
        <f>ЗвітІнд.Кошторис!I424</f>
        <v>0</v>
      </c>
      <c r="K424" s="1671" t="s">
        <v>34</v>
      </c>
      <c r="L424" s="1672" t="s">
        <v>34</v>
      </c>
      <c r="M424" s="1672" t="s">
        <v>34</v>
      </c>
      <c r="N424" s="1673" t="s">
        <v>34</v>
      </c>
    </row>
    <row r="425" spans="1:14" s="235" customFormat="1" ht="10.8" outlineLevel="1">
      <c r="A425" s="1227"/>
      <c r="B425" s="2060"/>
      <c r="C425" s="2061"/>
      <c r="D425" s="2062" t="s">
        <v>57</v>
      </c>
      <c r="E425" s="2063" t="s">
        <v>85</v>
      </c>
      <c r="F425" s="2064" t="s">
        <v>35</v>
      </c>
      <c r="G425" s="2065" t="s">
        <v>755</v>
      </c>
      <c r="H425" s="873">
        <f>ЗвітІнд.Кошторис!G425</f>
        <v>0</v>
      </c>
      <c r="I425" s="1760">
        <f>ЗвітІнд.Кошторис!H425</f>
        <v>0</v>
      </c>
      <c r="J425" s="1761">
        <f>ЗвітІнд.Кошторис!I425</f>
        <v>0</v>
      </c>
      <c r="K425" s="1762" t="s">
        <v>34</v>
      </c>
      <c r="L425" s="1763" t="s">
        <v>34</v>
      </c>
      <c r="M425" s="1763" t="s">
        <v>34</v>
      </c>
      <c r="N425" s="1764" t="s">
        <v>34</v>
      </c>
    </row>
    <row r="426" spans="1:14" s="235" customFormat="1" ht="10.8" outlineLevel="1">
      <c r="A426" s="1227"/>
      <c r="B426" s="2060"/>
      <c r="C426" s="2061"/>
      <c r="D426" s="2062" t="s">
        <v>57</v>
      </c>
      <c r="E426" s="2063" t="s">
        <v>86</v>
      </c>
      <c r="F426" s="2064" t="s">
        <v>62</v>
      </c>
      <c r="G426" s="2065" t="s">
        <v>755</v>
      </c>
      <c r="H426" s="1765">
        <f>ЗвітІнд.Кошторис!G426</f>
        <v>0</v>
      </c>
      <c r="I426" s="1766">
        <f>ЗвітІнд.Кошторис!H426</f>
        <v>0</v>
      </c>
      <c r="J426" s="1767">
        <f>ЗвітІнд.Кошторис!I426</f>
        <v>0</v>
      </c>
      <c r="K426" s="1762" t="s">
        <v>34</v>
      </c>
      <c r="L426" s="1763" t="s">
        <v>34</v>
      </c>
      <c r="M426" s="1763" t="s">
        <v>34</v>
      </c>
      <c r="N426" s="1764" t="s">
        <v>34</v>
      </c>
    </row>
    <row r="427" spans="1:14" s="234" customFormat="1" ht="13.2" outlineLevel="1">
      <c r="A427" s="135"/>
      <c r="B427" s="1742" t="s">
        <v>366</v>
      </c>
      <c r="C427" s="1743">
        <v>3110</v>
      </c>
      <c r="D427" s="1643" t="s">
        <v>57</v>
      </c>
      <c r="E427" s="1751" t="s">
        <v>367</v>
      </c>
      <c r="F427" s="2058" t="s">
        <v>43</v>
      </c>
      <c r="G427" s="2059" t="s">
        <v>755</v>
      </c>
      <c r="H427" s="870">
        <f>ЗвітІнд.Кошторис!G427</f>
        <v>0</v>
      </c>
      <c r="I427" s="871">
        <f>ЗвітІнд.Кошторис!H427</f>
        <v>0</v>
      </c>
      <c r="J427" s="872">
        <f>ЗвітІнд.Кошторис!I427</f>
        <v>0</v>
      </c>
      <c r="K427" s="1671" t="s">
        <v>34</v>
      </c>
      <c r="L427" s="1672" t="s">
        <v>34</v>
      </c>
      <c r="M427" s="1672" t="s">
        <v>34</v>
      </c>
      <c r="N427" s="1673" t="s">
        <v>34</v>
      </c>
    </row>
    <row r="428" spans="1:14" s="235" customFormat="1" ht="10.8" outlineLevel="1">
      <c r="A428" s="1227"/>
      <c r="B428" s="1754"/>
      <c r="C428" s="1755"/>
      <c r="D428" s="1756" t="s">
        <v>57</v>
      </c>
      <c r="E428" s="1757" t="s">
        <v>85</v>
      </c>
      <c r="F428" s="2064" t="s">
        <v>35</v>
      </c>
      <c r="G428" s="2065" t="s">
        <v>755</v>
      </c>
      <c r="H428" s="873">
        <f>ЗвітІнд.Кошторис!G428</f>
        <v>0</v>
      </c>
      <c r="I428" s="1760">
        <f>ЗвітІнд.Кошторис!H428</f>
        <v>0</v>
      </c>
      <c r="J428" s="1761">
        <f>ЗвітІнд.Кошторис!I428</f>
        <v>0</v>
      </c>
      <c r="K428" s="1762" t="s">
        <v>34</v>
      </c>
      <c r="L428" s="1763" t="s">
        <v>34</v>
      </c>
      <c r="M428" s="1763" t="s">
        <v>34</v>
      </c>
      <c r="N428" s="1764" t="s">
        <v>34</v>
      </c>
    </row>
    <row r="429" spans="1:14" s="235" customFormat="1" ht="10.8" outlineLevel="1">
      <c r="A429" s="1227"/>
      <c r="B429" s="1754"/>
      <c r="C429" s="1755"/>
      <c r="D429" s="1756" t="s">
        <v>57</v>
      </c>
      <c r="E429" s="2070" t="s">
        <v>86</v>
      </c>
      <c r="F429" s="2071" t="s">
        <v>62</v>
      </c>
      <c r="G429" s="2066" t="s">
        <v>755</v>
      </c>
      <c r="H429" s="2067">
        <f>ЗвітІнд.Кошторис!G429</f>
        <v>0</v>
      </c>
      <c r="I429" s="2068">
        <f>ЗвітІнд.Кошторис!H429</f>
        <v>0</v>
      </c>
      <c r="J429" s="2069">
        <f>ЗвітІнд.Кошторис!I429</f>
        <v>0</v>
      </c>
      <c r="K429" s="1762" t="s">
        <v>34</v>
      </c>
      <c r="L429" s="1763" t="s">
        <v>34</v>
      </c>
      <c r="M429" s="1763" t="s">
        <v>34</v>
      </c>
      <c r="N429" s="1764" t="s">
        <v>34</v>
      </c>
    </row>
    <row r="430" spans="1:14" s="147" customFormat="1" ht="13.2" outlineLevel="1">
      <c r="A430" s="135"/>
      <c r="B430" s="1687" t="s">
        <v>368</v>
      </c>
      <c r="C430" s="1688">
        <v>3110</v>
      </c>
      <c r="D430" s="1689" t="s">
        <v>57</v>
      </c>
      <c r="E430" s="2072" t="s">
        <v>369</v>
      </c>
      <c r="F430" s="1452" t="s">
        <v>43</v>
      </c>
      <c r="G430" s="1674" t="s">
        <v>755</v>
      </c>
      <c r="H430" s="650">
        <f>ЗвітІнд.Кошторис!G430</f>
        <v>0</v>
      </c>
      <c r="I430" s="855">
        <f>ЗвітІнд.Кошторис!H430</f>
        <v>0</v>
      </c>
      <c r="J430" s="856">
        <f>ЗвітІнд.Кошторис!I430</f>
        <v>0</v>
      </c>
      <c r="K430" s="1675" t="s">
        <v>34</v>
      </c>
      <c r="L430" s="1676" t="s">
        <v>34</v>
      </c>
      <c r="M430" s="1676" t="s">
        <v>34</v>
      </c>
      <c r="N430" s="1677" t="s">
        <v>34</v>
      </c>
    </row>
    <row r="431" spans="1:14" s="165" customFormat="1" ht="12" outlineLevel="1">
      <c r="A431" s="1213"/>
      <c r="B431" s="1682"/>
      <c r="C431" s="1690"/>
      <c r="D431" s="1643" t="s">
        <v>57</v>
      </c>
      <c r="E431" s="1744" t="s">
        <v>85</v>
      </c>
      <c r="F431" s="1620" t="s">
        <v>35</v>
      </c>
      <c r="G431" s="1621" t="s">
        <v>755</v>
      </c>
      <c r="H431" s="838">
        <f>ЗвітІнд.Кошторис!G431</f>
        <v>0</v>
      </c>
      <c r="I431" s="1594">
        <f>ЗвітІнд.Кошторис!H431</f>
        <v>0</v>
      </c>
      <c r="J431" s="1595">
        <f>ЗвітІнд.Кошторис!I431</f>
        <v>0</v>
      </c>
      <c r="K431" s="1596" t="s">
        <v>34</v>
      </c>
      <c r="L431" s="1597" t="s">
        <v>34</v>
      </c>
      <c r="M431" s="1597" t="s">
        <v>34</v>
      </c>
      <c r="N431" s="1598" t="s">
        <v>34</v>
      </c>
    </row>
    <row r="432" spans="1:14" s="165" customFormat="1" ht="12" outlineLevel="1">
      <c r="A432" s="1213"/>
      <c r="B432" s="1682"/>
      <c r="C432" s="1690"/>
      <c r="D432" s="1643" t="s">
        <v>57</v>
      </c>
      <c r="E432" s="1744" t="s">
        <v>86</v>
      </c>
      <c r="F432" s="1620" t="s">
        <v>62</v>
      </c>
      <c r="G432" s="1621" t="s">
        <v>755</v>
      </c>
      <c r="H432" s="1678">
        <f>ЗвітІнд.Кошторис!G432</f>
        <v>0</v>
      </c>
      <c r="I432" s="1679">
        <f>ЗвітІнд.Кошторис!H432</f>
        <v>0</v>
      </c>
      <c r="J432" s="1680">
        <f>ЗвітІнд.Кошторис!I432</f>
        <v>0</v>
      </c>
      <c r="K432" s="1596" t="s">
        <v>34</v>
      </c>
      <c r="L432" s="1597" t="s">
        <v>34</v>
      </c>
      <c r="M432" s="1597" t="s">
        <v>34</v>
      </c>
      <c r="N432" s="1598" t="s">
        <v>34</v>
      </c>
    </row>
    <row r="433" spans="1:14" s="147" customFormat="1" ht="13.2" outlineLevel="1">
      <c r="A433" s="135"/>
      <c r="B433" s="1687" t="s">
        <v>370</v>
      </c>
      <c r="C433" s="1688">
        <v>3110</v>
      </c>
      <c r="D433" s="1689" t="s">
        <v>57</v>
      </c>
      <c r="E433" s="2072" t="s">
        <v>371</v>
      </c>
      <c r="F433" s="1452" t="s">
        <v>43</v>
      </c>
      <c r="G433" s="1674" t="s">
        <v>755</v>
      </c>
      <c r="H433" s="650">
        <f>ЗвітІнд.Кошторис!G433</f>
        <v>0</v>
      </c>
      <c r="I433" s="855">
        <f>ЗвітІнд.Кошторис!H433</f>
        <v>0</v>
      </c>
      <c r="J433" s="856">
        <f>ЗвітІнд.Кошторис!I433</f>
        <v>0</v>
      </c>
      <c r="K433" s="1675" t="s">
        <v>34</v>
      </c>
      <c r="L433" s="1676" t="s">
        <v>34</v>
      </c>
      <c r="M433" s="1676" t="s">
        <v>34</v>
      </c>
      <c r="N433" s="1677" t="s">
        <v>34</v>
      </c>
    </row>
    <row r="434" spans="1:14" s="165" customFormat="1" ht="12" outlineLevel="1">
      <c r="A434" s="1213"/>
      <c r="B434" s="1682"/>
      <c r="C434" s="1690"/>
      <c r="D434" s="1643" t="s">
        <v>57</v>
      </c>
      <c r="E434" s="1744" t="s">
        <v>85</v>
      </c>
      <c r="F434" s="1620" t="s">
        <v>35</v>
      </c>
      <c r="G434" s="1621" t="s">
        <v>755</v>
      </c>
      <c r="H434" s="838">
        <f>ЗвітІнд.Кошторис!G434</f>
        <v>0</v>
      </c>
      <c r="I434" s="1594">
        <f>ЗвітІнд.Кошторис!H434</f>
        <v>0</v>
      </c>
      <c r="J434" s="1595">
        <f>ЗвітІнд.Кошторис!I434</f>
        <v>0</v>
      </c>
      <c r="K434" s="1596" t="s">
        <v>34</v>
      </c>
      <c r="L434" s="1597" t="s">
        <v>34</v>
      </c>
      <c r="M434" s="1597" t="s">
        <v>34</v>
      </c>
      <c r="N434" s="1598" t="s">
        <v>34</v>
      </c>
    </row>
    <row r="435" spans="1:14" s="165" customFormat="1" ht="12" outlineLevel="1">
      <c r="A435" s="1213"/>
      <c r="B435" s="1682"/>
      <c r="C435" s="1690"/>
      <c r="D435" s="1643" t="s">
        <v>57</v>
      </c>
      <c r="E435" s="1744" t="s">
        <v>86</v>
      </c>
      <c r="F435" s="1620" t="s">
        <v>62</v>
      </c>
      <c r="G435" s="1621" t="s">
        <v>755</v>
      </c>
      <c r="H435" s="1678">
        <f>ЗвітІнд.Кошторис!G435</f>
        <v>0</v>
      </c>
      <c r="I435" s="1679">
        <f>ЗвітІнд.Кошторис!H435</f>
        <v>0</v>
      </c>
      <c r="J435" s="1680">
        <f>ЗвітІнд.Кошторис!I435</f>
        <v>0</v>
      </c>
      <c r="K435" s="1596" t="s">
        <v>34</v>
      </c>
      <c r="L435" s="1597" t="s">
        <v>34</v>
      </c>
      <c r="M435" s="1597" t="s">
        <v>34</v>
      </c>
      <c r="N435" s="1598" t="s">
        <v>34</v>
      </c>
    </row>
    <row r="436" spans="1:14" s="147" customFormat="1" ht="13.2" outlineLevel="1">
      <c r="A436" s="135"/>
      <c r="B436" s="1661" t="s">
        <v>372</v>
      </c>
      <c r="C436" s="2048">
        <v>3110</v>
      </c>
      <c r="D436" s="2049" t="s">
        <v>57</v>
      </c>
      <c r="E436" s="2073" t="s">
        <v>373</v>
      </c>
      <c r="F436" s="1628" t="s">
        <v>43</v>
      </c>
      <c r="G436" s="1629" t="s">
        <v>755</v>
      </c>
      <c r="H436" s="653">
        <f>ЗвітІнд.Кошторис!G436</f>
        <v>0</v>
      </c>
      <c r="I436" s="836">
        <f>ЗвітІнд.Кошторис!H436</f>
        <v>0</v>
      </c>
      <c r="J436" s="837">
        <f>ЗвітІнд.Кошторис!I436</f>
        <v>0</v>
      </c>
      <c r="K436" s="1675" t="s">
        <v>34</v>
      </c>
      <c r="L436" s="1676" t="s">
        <v>34</v>
      </c>
      <c r="M436" s="1676" t="s">
        <v>34</v>
      </c>
      <c r="N436" s="1677" t="s">
        <v>34</v>
      </c>
    </row>
    <row r="437" spans="1:14" s="165" customFormat="1" ht="12" outlineLevel="1">
      <c r="A437" s="1213"/>
      <c r="B437" s="1664"/>
      <c r="C437" s="2051"/>
      <c r="D437" s="2052" t="s">
        <v>57</v>
      </c>
      <c r="E437" s="1619" t="s">
        <v>85</v>
      </c>
      <c r="F437" s="1620" t="s">
        <v>35</v>
      </c>
      <c r="G437" s="1621" t="s">
        <v>755</v>
      </c>
      <c r="H437" s="838">
        <f>ЗвітІнд.Кошторис!G437</f>
        <v>0</v>
      </c>
      <c r="I437" s="1594">
        <f>ЗвітІнд.Кошторис!H437</f>
        <v>0</v>
      </c>
      <c r="J437" s="1595">
        <f>ЗвітІнд.Кошторис!I437</f>
        <v>0</v>
      </c>
      <c r="K437" s="1596" t="s">
        <v>34</v>
      </c>
      <c r="L437" s="1597" t="s">
        <v>34</v>
      </c>
      <c r="M437" s="1597" t="s">
        <v>34</v>
      </c>
      <c r="N437" s="1598" t="s">
        <v>34</v>
      </c>
    </row>
    <row r="438" spans="1:14" s="165" customFormat="1" ht="12" outlineLevel="1">
      <c r="A438" s="1213"/>
      <c r="B438" s="1664"/>
      <c r="C438" s="2051"/>
      <c r="D438" s="2052" t="s">
        <v>57</v>
      </c>
      <c r="E438" s="1619" t="s">
        <v>86</v>
      </c>
      <c r="F438" s="1620" t="s">
        <v>62</v>
      </c>
      <c r="G438" s="1667" t="s">
        <v>755</v>
      </c>
      <c r="H438" s="1668">
        <f>ЗвітІнд.Кошторис!G438</f>
        <v>0</v>
      </c>
      <c r="I438" s="1669">
        <f>ЗвітІнд.Кошторис!H438</f>
        <v>0</v>
      </c>
      <c r="J438" s="1670">
        <f>ЗвітІнд.Кошторис!I438</f>
        <v>0</v>
      </c>
      <c r="K438" s="1596" t="s">
        <v>34</v>
      </c>
      <c r="L438" s="1597" t="s">
        <v>34</v>
      </c>
      <c r="M438" s="1597" t="s">
        <v>34</v>
      </c>
      <c r="N438" s="1598" t="s">
        <v>34</v>
      </c>
    </row>
    <row r="439" spans="1:14" s="147" customFormat="1" ht="13.2" outlineLevel="1">
      <c r="A439" s="135"/>
      <c r="B439" s="1661" t="s">
        <v>374</v>
      </c>
      <c r="C439" s="2048">
        <v>3110</v>
      </c>
      <c r="D439" s="2049" t="s">
        <v>57</v>
      </c>
      <c r="E439" s="2050" t="s">
        <v>375</v>
      </c>
      <c r="F439" s="1452" t="s">
        <v>43</v>
      </c>
      <c r="G439" s="1674" t="s">
        <v>755</v>
      </c>
      <c r="H439" s="650">
        <f>ЗвітІнд.Кошторис!G439</f>
        <v>0</v>
      </c>
      <c r="I439" s="855">
        <f>ЗвітІнд.Кошторис!H439</f>
        <v>0</v>
      </c>
      <c r="J439" s="856">
        <f>ЗвітІнд.Кошторис!I439</f>
        <v>0</v>
      </c>
      <c r="K439" s="1675" t="s">
        <v>34</v>
      </c>
      <c r="L439" s="1676" t="s">
        <v>34</v>
      </c>
      <c r="M439" s="1676" t="s">
        <v>34</v>
      </c>
      <c r="N439" s="1677" t="s">
        <v>34</v>
      </c>
    </row>
    <row r="440" spans="1:14" s="165" customFormat="1" ht="12" outlineLevel="1">
      <c r="A440" s="1213"/>
      <c r="B440" s="1664"/>
      <c r="C440" s="2051"/>
      <c r="D440" s="2052" t="s">
        <v>57</v>
      </c>
      <c r="E440" s="1619" t="s">
        <v>85</v>
      </c>
      <c r="F440" s="1620" t="s">
        <v>35</v>
      </c>
      <c r="G440" s="1621" t="s">
        <v>755</v>
      </c>
      <c r="H440" s="838">
        <f>ЗвітІнд.Кошторис!G440</f>
        <v>0</v>
      </c>
      <c r="I440" s="1594">
        <f>ЗвітІнд.Кошторис!H440</f>
        <v>0</v>
      </c>
      <c r="J440" s="1595">
        <f>ЗвітІнд.Кошторис!I440</f>
        <v>0</v>
      </c>
      <c r="K440" s="1596" t="s">
        <v>34</v>
      </c>
      <c r="L440" s="1597" t="s">
        <v>34</v>
      </c>
      <c r="M440" s="1597" t="s">
        <v>34</v>
      </c>
      <c r="N440" s="1598" t="s">
        <v>34</v>
      </c>
    </row>
    <row r="441" spans="1:14" s="165" customFormat="1" ht="12" outlineLevel="1">
      <c r="A441" s="1213"/>
      <c r="B441" s="1664"/>
      <c r="C441" s="2051"/>
      <c r="D441" s="2052" t="s">
        <v>57</v>
      </c>
      <c r="E441" s="1619" t="s">
        <v>86</v>
      </c>
      <c r="F441" s="1620" t="s">
        <v>62</v>
      </c>
      <c r="G441" s="1621" t="s">
        <v>755</v>
      </c>
      <c r="H441" s="1678">
        <f>ЗвітІнд.Кошторис!G441</f>
        <v>0</v>
      </c>
      <c r="I441" s="1679">
        <f>ЗвітІнд.Кошторис!H441</f>
        <v>0</v>
      </c>
      <c r="J441" s="1680">
        <f>ЗвітІнд.Кошторис!I441</f>
        <v>0</v>
      </c>
      <c r="K441" s="1596" t="s">
        <v>34</v>
      </c>
      <c r="L441" s="1597" t="s">
        <v>34</v>
      </c>
      <c r="M441" s="1597" t="s">
        <v>34</v>
      </c>
      <c r="N441" s="1598" t="s">
        <v>34</v>
      </c>
    </row>
    <row r="442" spans="1:14" s="147" customFormat="1" ht="13.2" outlineLevel="1">
      <c r="A442" s="135"/>
      <c r="B442" s="1661" t="s">
        <v>376</v>
      </c>
      <c r="C442" s="2048">
        <v>3110</v>
      </c>
      <c r="D442" s="2049" t="s">
        <v>57</v>
      </c>
      <c r="E442" s="2050" t="s">
        <v>377</v>
      </c>
      <c r="F442" s="1452" t="s">
        <v>43</v>
      </c>
      <c r="G442" s="1629" t="s">
        <v>755</v>
      </c>
      <c r="H442" s="653">
        <f>ЗвітІнд.Кошторис!G442</f>
        <v>0</v>
      </c>
      <c r="I442" s="836">
        <f>ЗвітІнд.Кошторис!H442</f>
        <v>0</v>
      </c>
      <c r="J442" s="837">
        <f>ЗвітІнд.Кошторис!I442</f>
        <v>0</v>
      </c>
      <c r="K442" s="1675" t="s">
        <v>34</v>
      </c>
      <c r="L442" s="1676" t="s">
        <v>34</v>
      </c>
      <c r="M442" s="1676" t="s">
        <v>34</v>
      </c>
      <c r="N442" s="1677" t="s">
        <v>34</v>
      </c>
    </row>
    <row r="443" spans="1:14" s="165" customFormat="1" ht="12" outlineLevel="1">
      <c r="A443" s="1213"/>
      <c r="B443" s="1664"/>
      <c r="C443" s="2051"/>
      <c r="D443" s="2052" t="s">
        <v>57</v>
      </c>
      <c r="E443" s="1619" t="s">
        <v>85</v>
      </c>
      <c r="F443" s="1620" t="s">
        <v>35</v>
      </c>
      <c r="G443" s="1621" t="s">
        <v>755</v>
      </c>
      <c r="H443" s="838">
        <f>ЗвітІнд.Кошторис!G443</f>
        <v>0</v>
      </c>
      <c r="I443" s="1594">
        <f>ЗвітІнд.Кошторис!H443</f>
        <v>0</v>
      </c>
      <c r="J443" s="1595">
        <f>ЗвітІнд.Кошторис!I443</f>
        <v>0</v>
      </c>
      <c r="K443" s="1596" t="s">
        <v>34</v>
      </c>
      <c r="L443" s="1597" t="s">
        <v>34</v>
      </c>
      <c r="M443" s="1597" t="s">
        <v>34</v>
      </c>
      <c r="N443" s="1598" t="s">
        <v>34</v>
      </c>
    </row>
    <row r="444" spans="1:14" s="165" customFormat="1" ht="12.6" outlineLevel="1" thickBot="1">
      <c r="A444" s="1213"/>
      <c r="B444" s="2074"/>
      <c r="C444" s="2075"/>
      <c r="D444" s="2076" t="s">
        <v>57</v>
      </c>
      <c r="E444" s="1623" t="s">
        <v>86</v>
      </c>
      <c r="F444" s="1600" t="s">
        <v>62</v>
      </c>
      <c r="G444" s="1603" t="s">
        <v>755</v>
      </c>
      <c r="H444" s="1604">
        <f>ЗвітІнд.Кошторис!G444</f>
        <v>0</v>
      </c>
      <c r="I444" s="1605">
        <f>ЗвітІнд.Кошторис!H444</f>
        <v>0</v>
      </c>
      <c r="J444" s="1606">
        <f>ЗвітІнд.Кошторис!I444</f>
        <v>0</v>
      </c>
      <c r="K444" s="1607" t="s">
        <v>34</v>
      </c>
      <c r="L444" s="1608" t="s">
        <v>34</v>
      </c>
      <c r="M444" s="1608" t="s">
        <v>34</v>
      </c>
      <c r="N444" s="1609" t="s">
        <v>34</v>
      </c>
    </row>
    <row r="445" spans="1:14" s="147" customFormat="1" ht="16.2" outlineLevel="1" thickTop="1">
      <c r="A445" s="131"/>
      <c r="B445" s="1825" t="s">
        <v>378</v>
      </c>
      <c r="C445" s="2077">
        <v>3110</v>
      </c>
      <c r="D445" s="2078" t="s">
        <v>75</v>
      </c>
      <c r="E445" s="1627" t="s">
        <v>626</v>
      </c>
      <c r="F445" s="1628" t="s">
        <v>43</v>
      </c>
      <c r="G445" s="1629" t="s">
        <v>755</v>
      </c>
      <c r="H445" s="653">
        <f>ЗвітІнд.Кошторис!G445</f>
        <v>0</v>
      </c>
      <c r="I445" s="836">
        <f>ЗвітІнд.Кошторис!H445</f>
        <v>0</v>
      </c>
      <c r="J445" s="837">
        <f>ЗвітІнд.Кошторис!I445</f>
        <v>0</v>
      </c>
      <c r="K445" s="1614" t="s">
        <v>34</v>
      </c>
      <c r="L445" s="1615" t="s">
        <v>34</v>
      </c>
      <c r="M445" s="1615" t="s">
        <v>34</v>
      </c>
      <c r="N445" s="1616" t="s">
        <v>34</v>
      </c>
    </row>
    <row r="446" spans="1:14" s="165" customFormat="1" ht="12" outlineLevel="1">
      <c r="A446" s="1213"/>
      <c r="B446" s="1664"/>
      <c r="C446" s="2051"/>
      <c r="D446" s="2052" t="s">
        <v>75</v>
      </c>
      <c r="E446" s="1619" t="s">
        <v>85</v>
      </c>
      <c r="F446" s="1620" t="s">
        <v>35</v>
      </c>
      <c r="G446" s="1621" t="s">
        <v>755</v>
      </c>
      <c r="H446" s="838">
        <f>ЗвітІнд.Кошторис!G446</f>
        <v>0</v>
      </c>
      <c r="I446" s="1594">
        <f>ЗвітІнд.Кошторис!H446</f>
        <v>0</v>
      </c>
      <c r="J446" s="1595">
        <f>ЗвітІнд.Кошторис!I446</f>
        <v>0</v>
      </c>
      <c r="K446" s="1596" t="s">
        <v>34</v>
      </c>
      <c r="L446" s="1597" t="s">
        <v>34</v>
      </c>
      <c r="M446" s="1597" t="s">
        <v>34</v>
      </c>
      <c r="N446" s="1598" t="s">
        <v>34</v>
      </c>
    </row>
    <row r="447" spans="1:14" s="165" customFormat="1" ht="12.6" outlineLevel="1" thickBot="1">
      <c r="A447" s="1213"/>
      <c r="B447" s="2074"/>
      <c r="C447" s="2075"/>
      <c r="D447" s="2076" t="s">
        <v>75</v>
      </c>
      <c r="E447" s="1623" t="s">
        <v>86</v>
      </c>
      <c r="F447" s="1624" t="s">
        <v>62</v>
      </c>
      <c r="G447" s="1625" t="s">
        <v>755</v>
      </c>
      <c r="H447" s="1604">
        <f>ЗвітІнд.Кошторис!G447</f>
        <v>0</v>
      </c>
      <c r="I447" s="1605">
        <f>ЗвітІнд.Кошторис!H447</f>
        <v>0</v>
      </c>
      <c r="J447" s="1606">
        <f>ЗвітІнд.Кошторис!I447</f>
        <v>0</v>
      </c>
      <c r="K447" s="1607" t="s">
        <v>34</v>
      </c>
      <c r="L447" s="1608" t="s">
        <v>34</v>
      </c>
      <c r="M447" s="1608" t="s">
        <v>34</v>
      </c>
      <c r="N447" s="1609" t="s">
        <v>34</v>
      </c>
    </row>
    <row r="448" spans="1:14" s="121" customFormat="1" ht="27.6" outlineLevel="1" thickTop="1" thickBot="1">
      <c r="A448" s="135"/>
      <c r="B448" s="1723" t="s">
        <v>382</v>
      </c>
      <c r="C448" s="2079">
        <v>3110</v>
      </c>
      <c r="D448" s="1889" t="s">
        <v>92</v>
      </c>
      <c r="E448" s="1694" t="s">
        <v>379</v>
      </c>
      <c r="F448" s="1631" t="s">
        <v>43</v>
      </c>
      <c r="G448" s="1652" t="s">
        <v>752</v>
      </c>
      <c r="H448" s="737">
        <f>ЗвітІнд.Кошторис!G448</f>
        <v>0</v>
      </c>
      <c r="I448" s="1011">
        <f>ЗвітІнд.Кошторис!H448</f>
        <v>0</v>
      </c>
      <c r="J448" s="1636">
        <f>ЗвітІнд.Кошторис!I448</f>
        <v>0</v>
      </c>
      <c r="K448" s="1658" t="s">
        <v>34</v>
      </c>
      <c r="L448" s="1659" t="s">
        <v>34</v>
      </c>
      <c r="M448" s="1659" t="s">
        <v>34</v>
      </c>
      <c r="N448" s="1660" t="s">
        <v>34</v>
      </c>
    </row>
    <row r="449" spans="1:14" s="147" customFormat="1" ht="14.4" outlineLevel="1" thickTop="1">
      <c r="A449" s="460"/>
      <c r="B449" s="1661" t="s">
        <v>627</v>
      </c>
      <c r="C449" s="2048">
        <v>3110</v>
      </c>
      <c r="D449" s="2049" t="s">
        <v>92</v>
      </c>
      <c r="E449" s="2050" t="s">
        <v>380</v>
      </c>
      <c r="F449" s="1452" t="s">
        <v>43</v>
      </c>
      <c r="G449" s="1629" t="s">
        <v>752</v>
      </c>
      <c r="H449" s="653">
        <f>ЗвітІнд.Кошторис!G449</f>
        <v>0</v>
      </c>
      <c r="I449" s="836">
        <f>ЗвітІнд.Кошторис!H449</f>
        <v>0</v>
      </c>
      <c r="J449" s="837">
        <f>ЗвітІнд.Кошторис!I449</f>
        <v>0</v>
      </c>
      <c r="K449" s="1614" t="s">
        <v>34</v>
      </c>
      <c r="L449" s="1615" t="s">
        <v>34</v>
      </c>
      <c r="M449" s="1615" t="s">
        <v>34</v>
      </c>
      <c r="N449" s="1616" t="s">
        <v>34</v>
      </c>
    </row>
    <row r="450" spans="1:14" s="355" customFormat="1" ht="12" outlineLevel="1">
      <c r="A450" s="1213"/>
      <c r="B450" s="2080"/>
      <c r="C450" s="2081"/>
      <c r="D450" s="2052" t="s">
        <v>92</v>
      </c>
      <c r="E450" s="1619" t="s">
        <v>85</v>
      </c>
      <c r="F450" s="1620" t="s">
        <v>35</v>
      </c>
      <c r="G450" s="1621" t="s">
        <v>752</v>
      </c>
      <c r="H450" s="838">
        <f>ЗвітІнд.Кошторис!G450</f>
        <v>0</v>
      </c>
      <c r="I450" s="1594">
        <f>ЗвітІнд.Кошторис!H450</f>
        <v>0</v>
      </c>
      <c r="J450" s="1595">
        <f>ЗвітІнд.Кошторис!I450</f>
        <v>0</v>
      </c>
      <c r="K450" s="1596" t="s">
        <v>34</v>
      </c>
      <c r="L450" s="1597" t="s">
        <v>34</v>
      </c>
      <c r="M450" s="1597" t="s">
        <v>34</v>
      </c>
      <c r="N450" s="1598" t="s">
        <v>34</v>
      </c>
    </row>
    <row r="451" spans="1:14" s="355" customFormat="1" ht="12" outlineLevel="1">
      <c r="A451" s="1213"/>
      <c r="B451" s="2080"/>
      <c r="C451" s="2081"/>
      <c r="D451" s="2052" t="s">
        <v>92</v>
      </c>
      <c r="E451" s="1619" t="s">
        <v>86</v>
      </c>
      <c r="F451" s="1620" t="s">
        <v>62</v>
      </c>
      <c r="G451" s="1621" t="s">
        <v>752</v>
      </c>
      <c r="H451" s="1678">
        <f>ЗвітІнд.Кошторис!G451</f>
        <v>0</v>
      </c>
      <c r="I451" s="1679">
        <f>ЗвітІнд.Кошторис!H451</f>
        <v>0</v>
      </c>
      <c r="J451" s="1680">
        <f>ЗвітІнд.Кошторис!I451</f>
        <v>0</v>
      </c>
      <c r="K451" s="1596" t="s">
        <v>34</v>
      </c>
      <c r="L451" s="1597" t="s">
        <v>34</v>
      </c>
      <c r="M451" s="1597" t="s">
        <v>34</v>
      </c>
      <c r="N451" s="1598" t="s">
        <v>34</v>
      </c>
    </row>
    <row r="452" spans="1:14" s="147" customFormat="1" outlineLevel="1">
      <c r="A452" s="460"/>
      <c r="B452" s="1661" t="s">
        <v>628</v>
      </c>
      <c r="C452" s="2048">
        <v>3110</v>
      </c>
      <c r="D452" s="2049" t="s">
        <v>92</v>
      </c>
      <c r="E452" s="2050" t="s">
        <v>381</v>
      </c>
      <c r="F452" s="1452" t="s">
        <v>43</v>
      </c>
      <c r="G452" s="1629" t="s">
        <v>752</v>
      </c>
      <c r="H452" s="653">
        <f>ЗвітІнд.Кошторис!G452</f>
        <v>0</v>
      </c>
      <c r="I452" s="836">
        <f>ЗвітІнд.Кошторис!H452</f>
        <v>0</v>
      </c>
      <c r="J452" s="837">
        <f>ЗвітІнд.Кошторис!I452</f>
        <v>0</v>
      </c>
      <c r="K452" s="1675" t="s">
        <v>34</v>
      </c>
      <c r="L452" s="1676" t="s">
        <v>34</v>
      </c>
      <c r="M452" s="1676" t="s">
        <v>34</v>
      </c>
      <c r="N452" s="1677" t="s">
        <v>34</v>
      </c>
    </row>
    <row r="453" spans="1:14" s="355" customFormat="1" ht="12" outlineLevel="1">
      <c r="A453" s="1213"/>
      <c r="B453" s="2080"/>
      <c r="C453" s="2081"/>
      <c r="D453" s="2052" t="s">
        <v>92</v>
      </c>
      <c r="E453" s="1619" t="s">
        <v>85</v>
      </c>
      <c r="F453" s="1620" t="s">
        <v>35</v>
      </c>
      <c r="G453" s="1621" t="s">
        <v>752</v>
      </c>
      <c r="H453" s="838">
        <f>ЗвітІнд.Кошторис!G453</f>
        <v>0</v>
      </c>
      <c r="I453" s="1594">
        <f>ЗвітІнд.Кошторис!H453</f>
        <v>0</v>
      </c>
      <c r="J453" s="1595">
        <f>ЗвітІнд.Кошторис!I453</f>
        <v>0</v>
      </c>
      <c r="K453" s="1596" t="s">
        <v>34</v>
      </c>
      <c r="L453" s="1597" t="s">
        <v>34</v>
      </c>
      <c r="M453" s="1597" t="s">
        <v>34</v>
      </c>
      <c r="N453" s="1598" t="s">
        <v>34</v>
      </c>
    </row>
    <row r="454" spans="1:14" s="355" customFormat="1" ht="12.6" outlineLevel="1" thickBot="1">
      <c r="A454" s="1213"/>
      <c r="B454" s="2082"/>
      <c r="C454" s="2083"/>
      <c r="D454" s="2076" t="s">
        <v>92</v>
      </c>
      <c r="E454" s="1623" t="s">
        <v>86</v>
      </c>
      <c r="F454" s="1624" t="s">
        <v>62</v>
      </c>
      <c r="G454" s="1625" t="s">
        <v>752</v>
      </c>
      <c r="H454" s="1604">
        <f>ЗвітІнд.Кошторис!G454</f>
        <v>0</v>
      </c>
      <c r="I454" s="1605">
        <f>ЗвітІнд.Кошторис!H454</f>
        <v>0</v>
      </c>
      <c r="J454" s="1606">
        <f>ЗвітІнд.Кошторис!I454</f>
        <v>0</v>
      </c>
      <c r="K454" s="1607" t="s">
        <v>34</v>
      </c>
      <c r="L454" s="1608" t="s">
        <v>34</v>
      </c>
      <c r="M454" s="1608" t="s">
        <v>34</v>
      </c>
      <c r="N454" s="1609" t="s">
        <v>34</v>
      </c>
    </row>
    <row r="455" spans="1:14" s="147" customFormat="1" ht="16.2" outlineLevel="1" thickTop="1">
      <c r="A455" s="131"/>
      <c r="B455" s="1825" t="s">
        <v>384</v>
      </c>
      <c r="C455" s="2077">
        <v>3110</v>
      </c>
      <c r="D455" s="2078" t="s">
        <v>126</v>
      </c>
      <c r="E455" s="1627" t="s">
        <v>383</v>
      </c>
      <c r="F455" s="1628" t="s">
        <v>43</v>
      </c>
      <c r="G455" s="1629" t="s">
        <v>755</v>
      </c>
      <c r="H455" s="653">
        <f>ЗвітІнд.Кошторис!G455</f>
        <v>0</v>
      </c>
      <c r="I455" s="836">
        <f>ЗвітІнд.Кошторис!H455</f>
        <v>0</v>
      </c>
      <c r="J455" s="837">
        <f>ЗвітІнд.Кошторис!I455</f>
        <v>0</v>
      </c>
      <c r="K455" s="1614" t="s">
        <v>34</v>
      </c>
      <c r="L455" s="1615" t="s">
        <v>34</v>
      </c>
      <c r="M455" s="1615" t="s">
        <v>34</v>
      </c>
      <c r="N455" s="1616" t="s">
        <v>34</v>
      </c>
    </row>
    <row r="456" spans="1:14" s="165" customFormat="1" ht="12" outlineLevel="1">
      <c r="A456" s="1213"/>
      <c r="B456" s="1664"/>
      <c r="C456" s="2051"/>
      <c r="D456" s="2052" t="s">
        <v>126</v>
      </c>
      <c r="E456" s="1619" t="s">
        <v>85</v>
      </c>
      <c r="F456" s="1620" t="s">
        <v>35</v>
      </c>
      <c r="G456" s="1621" t="s">
        <v>755</v>
      </c>
      <c r="H456" s="838">
        <f>ЗвітІнд.Кошторис!G456</f>
        <v>0</v>
      </c>
      <c r="I456" s="1594">
        <f>ЗвітІнд.Кошторис!H456</f>
        <v>0</v>
      </c>
      <c r="J456" s="1595">
        <f>ЗвітІнд.Кошторис!I456</f>
        <v>0</v>
      </c>
      <c r="K456" s="1596" t="s">
        <v>34</v>
      </c>
      <c r="L456" s="1597" t="s">
        <v>34</v>
      </c>
      <c r="M456" s="1597" t="s">
        <v>34</v>
      </c>
      <c r="N456" s="1598" t="s">
        <v>34</v>
      </c>
    </row>
    <row r="457" spans="1:14" s="165" customFormat="1" ht="12.6" outlineLevel="1" thickBot="1">
      <c r="A457" s="1213"/>
      <c r="B457" s="2074"/>
      <c r="C457" s="2075"/>
      <c r="D457" s="2076" t="s">
        <v>126</v>
      </c>
      <c r="E457" s="1623" t="s">
        <v>86</v>
      </c>
      <c r="F457" s="1624" t="s">
        <v>62</v>
      </c>
      <c r="G457" s="1625" t="s">
        <v>755</v>
      </c>
      <c r="H457" s="1604">
        <f>ЗвітІнд.Кошторис!G457</f>
        <v>0</v>
      </c>
      <c r="I457" s="1605">
        <f>ЗвітІнд.Кошторис!H457</f>
        <v>0</v>
      </c>
      <c r="J457" s="1606">
        <f>ЗвітІнд.Кошторис!I457</f>
        <v>0</v>
      </c>
      <c r="K457" s="1607" t="s">
        <v>34</v>
      </c>
      <c r="L457" s="1608" t="s">
        <v>34</v>
      </c>
      <c r="M457" s="1608" t="s">
        <v>34</v>
      </c>
      <c r="N457" s="1609" t="s">
        <v>34</v>
      </c>
    </row>
    <row r="458" spans="1:14" s="147" customFormat="1" ht="16.2" outlineLevel="1" thickTop="1">
      <c r="A458" s="131"/>
      <c r="B458" s="1825" t="s">
        <v>629</v>
      </c>
      <c r="C458" s="2077">
        <v>3110</v>
      </c>
      <c r="D458" s="2078" t="s">
        <v>221</v>
      </c>
      <c r="E458" s="2084" t="s">
        <v>385</v>
      </c>
      <c r="F458" s="1628" t="s">
        <v>43</v>
      </c>
      <c r="G458" s="1629" t="s">
        <v>755</v>
      </c>
      <c r="H458" s="653">
        <f>ЗвітІнд.Кошторис!G458</f>
        <v>0</v>
      </c>
      <c r="I458" s="836">
        <f>ЗвітІнд.Кошторис!H458</f>
        <v>0</v>
      </c>
      <c r="J458" s="837">
        <f>ЗвітІнд.Кошторис!I458</f>
        <v>0</v>
      </c>
      <c r="K458" s="1614" t="s">
        <v>34</v>
      </c>
      <c r="L458" s="1615" t="s">
        <v>34</v>
      </c>
      <c r="M458" s="1615" t="s">
        <v>34</v>
      </c>
      <c r="N458" s="1616" t="s">
        <v>34</v>
      </c>
    </row>
    <row r="459" spans="1:14" s="165" customFormat="1" ht="12" outlineLevel="1">
      <c r="A459" s="1213"/>
      <c r="B459" s="1664"/>
      <c r="C459" s="2051"/>
      <c r="D459" s="2052" t="s">
        <v>221</v>
      </c>
      <c r="E459" s="1619" t="s">
        <v>85</v>
      </c>
      <c r="F459" s="1620" t="s">
        <v>35</v>
      </c>
      <c r="G459" s="1621" t="s">
        <v>755</v>
      </c>
      <c r="H459" s="838">
        <f>ЗвітІнд.Кошторис!G459</f>
        <v>0</v>
      </c>
      <c r="I459" s="1594">
        <f>ЗвітІнд.Кошторис!H459</f>
        <v>0</v>
      </c>
      <c r="J459" s="1595">
        <f>ЗвітІнд.Кошторис!I459</f>
        <v>0</v>
      </c>
      <c r="K459" s="1596" t="s">
        <v>34</v>
      </c>
      <c r="L459" s="1597" t="s">
        <v>34</v>
      </c>
      <c r="M459" s="1597" t="s">
        <v>34</v>
      </c>
      <c r="N459" s="1598" t="s">
        <v>34</v>
      </c>
    </row>
    <row r="460" spans="1:14" s="165" customFormat="1" ht="12.6" outlineLevel="1" thickBot="1">
      <c r="A460" s="1213"/>
      <c r="B460" s="2074"/>
      <c r="C460" s="2075"/>
      <c r="D460" s="2076" t="s">
        <v>221</v>
      </c>
      <c r="E460" s="1623" t="s">
        <v>86</v>
      </c>
      <c r="F460" s="1624" t="s">
        <v>62</v>
      </c>
      <c r="G460" s="1625" t="s">
        <v>755</v>
      </c>
      <c r="H460" s="1604">
        <f>ЗвітІнд.Кошторис!G460</f>
        <v>0</v>
      </c>
      <c r="I460" s="1605">
        <f>ЗвітІнд.Кошторис!H460</f>
        <v>0</v>
      </c>
      <c r="J460" s="1606">
        <f>ЗвітІнд.Кошторис!I460</f>
        <v>0</v>
      </c>
      <c r="K460" s="1607" t="s">
        <v>34</v>
      </c>
      <c r="L460" s="1608" t="s">
        <v>34</v>
      </c>
      <c r="M460" s="1608" t="s">
        <v>34</v>
      </c>
      <c r="N460" s="1609" t="s">
        <v>34</v>
      </c>
    </row>
    <row r="461" spans="1:14" s="135" customFormat="1" ht="27.6" outlineLevel="1" thickTop="1" thickBot="1">
      <c r="A461" s="131"/>
      <c r="B461" s="1650" t="s">
        <v>386</v>
      </c>
      <c r="C461" s="1685">
        <v>3110</v>
      </c>
      <c r="D461" s="1686" t="s">
        <v>387</v>
      </c>
      <c r="E461" s="1694" t="s">
        <v>388</v>
      </c>
      <c r="F461" s="1631" t="s">
        <v>43</v>
      </c>
      <c r="G461" s="1652" t="s">
        <v>756</v>
      </c>
      <c r="H461" s="737">
        <f>ЗвітІнд.Кошторис!G461</f>
        <v>170</v>
      </c>
      <c r="I461" s="1011">
        <f>ЗвітІнд.Кошторис!H461</f>
        <v>0</v>
      </c>
      <c r="J461" s="1636">
        <f>ЗвітІнд.Кошторис!I461</f>
        <v>170</v>
      </c>
      <c r="K461" s="1658" t="s">
        <v>34</v>
      </c>
      <c r="L461" s="1659" t="s">
        <v>34</v>
      </c>
      <c r="M461" s="1659" t="s">
        <v>34</v>
      </c>
      <c r="N461" s="1660" t="s">
        <v>34</v>
      </c>
    </row>
    <row r="462" spans="1:14" s="147" customFormat="1" ht="14.4" outlineLevel="1" thickTop="1">
      <c r="A462" s="460"/>
      <c r="B462" s="1687" t="s">
        <v>389</v>
      </c>
      <c r="C462" s="2048">
        <v>3110</v>
      </c>
      <c r="D462" s="2049" t="s">
        <v>313</v>
      </c>
      <c r="E462" s="164" t="s">
        <v>390</v>
      </c>
      <c r="F462" s="1452" t="s">
        <v>43</v>
      </c>
      <c r="G462" s="1629" t="s">
        <v>756</v>
      </c>
      <c r="H462" s="653">
        <f>ЗвітІнд.Кошторис!G462</f>
        <v>0</v>
      </c>
      <c r="I462" s="836">
        <f>ЗвітІнд.Кошторис!H462</f>
        <v>0</v>
      </c>
      <c r="J462" s="837">
        <f>ЗвітІнд.Кошторис!I462</f>
        <v>0</v>
      </c>
      <c r="K462" s="1614" t="s">
        <v>34</v>
      </c>
      <c r="L462" s="1615" t="s">
        <v>34</v>
      </c>
      <c r="M462" s="1615" t="s">
        <v>34</v>
      </c>
      <c r="N462" s="1616" t="s">
        <v>34</v>
      </c>
    </row>
    <row r="463" spans="1:14" s="181" customFormat="1" ht="12" outlineLevel="1">
      <c r="A463" s="1213"/>
      <c r="B463" s="2085"/>
      <c r="C463" s="2086"/>
      <c r="D463" s="2052" t="s">
        <v>313</v>
      </c>
      <c r="E463" s="157" t="s">
        <v>85</v>
      </c>
      <c r="F463" s="1620" t="s">
        <v>35</v>
      </c>
      <c r="G463" s="1621" t="s">
        <v>756</v>
      </c>
      <c r="H463" s="838">
        <f>ЗвітІнд.Кошторис!G463</f>
        <v>0</v>
      </c>
      <c r="I463" s="1594">
        <f>ЗвітІнд.Кошторис!H463</f>
        <v>0</v>
      </c>
      <c r="J463" s="1595">
        <f>ЗвітІнд.Кошторис!I463</f>
        <v>0</v>
      </c>
      <c r="K463" s="1596" t="s">
        <v>34</v>
      </c>
      <c r="L463" s="1597" t="s">
        <v>34</v>
      </c>
      <c r="M463" s="1597" t="s">
        <v>34</v>
      </c>
      <c r="N463" s="1598" t="s">
        <v>34</v>
      </c>
    </row>
    <row r="464" spans="1:14" s="181" customFormat="1" ht="12" outlineLevel="1">
      <c r="A464" s="1213"/>
      <c r="B464" s="2085"/>
      <c r="C464" s="2086"/>
      <c r="D464" s="2052" t="s">
        <v>313</v>
      </c>
      <c r="E464" s="157" t="s">
        <v>86</v>
      </c>
      <c r="F464" s="1666" t="s">
        <v>62</v>
      </c>
      <c r="G464" s="1667" t="s">
        <v>756</v>
      </c>
      <c r="H464" s="1668">
        <f>ЗвітІнд.Кошторис!G464</f>
        <v>0</v>
      </c>
      <c r="I464" s="1669">
        <f>ЗвітІнд.Кошторис!H464</f>
        <v>0</v>
      </c>
      <c r="J464" s="1670">
        <f>ЗвітІнд.Кошторис!I464</f>
        <v>0</v>
      </c>
      <c r="K464" s="1596" t="s">
        <v>34</v>
      </c>
      <c r="L464" s="1597" t="s">
        <v>34</v>
      </c>
      <c r="M464" s="1597" t="s">
        <v>34</v>
      </c>
      <c r="N464" s="1598" t="s">
        <v>34</v>
      </c>
    </row>
    <row r="465" spans="1:14" s="147" customFormat="1" outlineLevel="1">
      <c r="A465" s="460"/>
      <c r="B465" s="1687" t="s">
        <v>391</v>
      </c>
      <c r="C465" s="2048">
        <v>3110</v>
      </c>
      <c r="D465" s="2049" t="s">
        <v>313</v>
      </c>
      <c r="E465" s="164" t="s">
        <v>392</v>
      </c>
      <c r="F465" s="1452" t="s">
        <v>43</v>
      </c>
      <c r="G465" s="1674" t="s">
        <v>756</v>
      </c>
      <c r="H465" s="650">
        <f>ЗвітІнд.Кошторис!G465</f>
        <v>0</v>
      </c>
      <c r="I465" s="855">
        <f>ЗвітІнд.Кошторис!H465</f>
        <v>0</v>
      </c>
      <c r="J465" s="856">
        <f>ЗвітІнд.Кошторис!I465</f>
        <v>0</v>
      </c>
      <c r="K465" s="1675" t="s">
        <v>34</v>
      </c>
      <c r="L465" s="1676" t="s">
        <v>34</v>
      </c>
      <c r="M465" s="1676" t="s">
        <v>34</v>
      </c>
      <c r="N465" s="1677" t="s">
        <v>34</v>
      </c>
    </row>
    <row r="466" spans="1:14" s="181" customFormat="1" ht="12" outlineLevel="1">
      <c r="A466" s="1213"/>
      <c r="B466" s="2085"/>
      <c r="C466" s="2086"/>
      <c r="D466" s="2052" t="s">
        <v>313</v>
      </c>
      <c r="E466" s="157" t="s">
        <v>85</v>
      </c>
      <c r="F466" s="1620" t="s">
        <v>35</v>
      </c>
      <c r="G466" s="1621" t="s">
        <v>756</v>
      </c>
      <c r="H466" s="838">
        <f>ЗвітІнд.Кошторис!G466</f>
        <v>0</v>
      </c>
      <c r="I466" s="1594">
        <f>ЗвітІнд.Кошторис!H466</f>
        <v>0</v>
      </c>
      <c r="J466" s="1595">
        <f>ЗвітІнд.Кошторис!I466</f>
        <v>0</v>
      </c>
      <c r="K466" s="1596" t="s">
        <v>34</v>
      </c>
      <c r="L466" s="1597" t="s">
        <v>34</v>
      </c>
      <c r="M466" s="1597" t="s">
        <v>34</v>
      </c>
      <c r="N466" s="1598" t="s">
        <v>34</v>
      </c>
    </row>
    <row r="467" spans="1:14" s="181" customFormat="1" ht="12" outlineLevel="1">
      <c r="A467" s="1213"/>
      <c r="B467" s="2085"/>
      <c r="C467" s="2086"/>
      <c r="D467" s="2052" t="s">
        <v>313</v>
      </c>
      <c r="E467" s="157" t="s">
        <v>86</v>
      </c>
      <c r="F467" s="1620" t="s">
        <v>62</v>
      </c>
      <c r="G467" s="1621" t="s">
        <v>756</v>
      </c>
      <c r="H467" s="1678">
        <f>ЗвітІнд.Кошторис!G467</f>
        <v>0</v>
      </c>
      <c r="I467" s="1679">
        <f>ЗвітІнд.Кошторис!H467</f>
        <v>0</v>
      </c>
      <c r="J467" s="1680">
        <f>ЗвітІнд.Кошторис!I467</f>
        <v>0</v>
      </c>
      <c r="K467" s="1596" t="s">
        <v>34</v>
      </c>
      <c r="L467" s="1597" t="s">
        <v>34</v>
      </c>
      <c r="M467" s="1597" t="s">
        <v>34</v>
      </c>
      <c r="N467" s="1598" t="s">
        <v>34</v>
      </c>
    </row>
    <row r="468" spans="1:14" s="147" customFormat="1" outlineLevel="1">
      <c r="A468" s="460"/>
      <c r="B468" s="1687" t="s">
        <v>630</v>
      </c>
      <c r="C468" s="2048">
        <v>3110</v>
      </c>
      <c r="D468" s="2049" t="s">
        <v>313</v>
      </c>
      <c r="E468" s="164" t="s">
        <v>393</v>
      </c>
      <c r="F468" s="1628" t="s">
        <v>43</v>
      </c>
      <c r="G468" s="1629" t="s">
        <v>756</v>
      </c>
      <c r="H468" s="653">
        <f>ЗвітІнд.Кошторис!G468</f>
        <v>0</v>
      </c>
      <c r="I468" s="836">
        <f>ЗвітІнд.Кошторис!H468</f>
        <v>0</v>
      </c>
      <c r="J468" s="837">
        <f>ЗвітІнд.Кошторис!I468</f>
        <v>0</v>
      </c>
      <c r="K468" s="1675" t="s">
        <v>34</v>
      </c>
      <c r="L468" s="1676" t="s">
        <v>34</v>
      </c>
      <c r="M468" s="1676" t="s">
        <v>34</v>
      </c>
      <c r="N468" s="1677" t="s">
        <v>34</v>
      </c>
    </row>
    <row r="469" spans="1:14" s="181" customFormat="1" ht="12" outlineLevel="1">
      <c r="A469" s="1213"/>
      <c r="B469" s="2085"/>
      <c r="C469" s="2086"/>
      <c r="D469" s="2052" t="s">
        <v>313</v>
      </c>
      <c r="E469" s="157" t="s">
        <v>85</v>
      </c>
      <c r="F469" s="1620" t="s">
        <v>35</v>
      </c>
      <c r="G469" s="1621" t="s">
        <v>756</v>
      </c>
      <c r="H469" s="838">
        <f>ЗвітІнд.Кошторис!G469</f>
        <v>0</v>
      </c>
      <c r="I469" s="1594">
        <f>ЗвітІнд.Кошторис!H469</f>
        <v>0</v>
      </c>
      <c r="J469" s="1595">
        <f>ЗвітІнд.Кошторис!I469</f>
        <v>0</v>
      </c>
      <c r="K469" s="1596" t="s">
        <v>34</v>
      </c>
      <c r="L469" s="1597" t="s">
        <v>34</v>
      </c>
      <c r="M469" s="1597" t="s">
        <v>34</v>
      </c>
      <c r="N469" s="1598" t="s">
        <v>34</v>
      </c>
    </row>
    <row r="470" spans="1:14" s="181" customFormat="1" ht="12" outlineLevel="1">
      <c r="A470" s="1213"/>
      <c r="B470" s="2085"/>
      <c r="C470" s="2086"/>
      <c r="D470" s="2052" t="s">
        <v>313</v>
      </c>
      <c r="E470" s="157" t="s">
        <v>86</v>
      </c>
      <c r="F470" s="1620" t="s">
        <v>62</v>
      </c>
      <c r="G470" s="1621" t="s">
        <v>756</v>
      </c>
      <c r="H470" s="1678">
        <f>ЗвітІнд.Кошторис!G470</f>
        <v>0</v>
      </c>
      <c r="I470" s="1679">
        <f>ЗвітІнд.Кошторис!H470</f>
        <v>0</v>
      </c>
      <c r="J470" s="1680">
        <f>ЗвітІнд.Кошторис!I470</f>
        <v>0</v>
      </c>
      <c r="K470" s="1596" t="s">
        <v>34</v>
      </c>
      <c r="L470" s="1597" t="s">
        <v>34</v>
      </c>
      <c r="M470" s="1597" t="s">
        <v>34</v>
      </c>
      <c r="N470" s="1598" t="s">
        <v>34</v>
      </c>
    </row>
    <row r="471" spans="1:14" s="147" customFormat="1" ht="26.4" outlineLevel="1">
      <c r="A471" s="460"/>
      <c r="B471" s="1687" t="s">
        <v>631</v>
      </c>
      <c r="C471" s="2077">
        <v>3110</v>
      </c>
      <c r="D471" s="2078" t="s">
        <v>394</v>
      </c>
      <c r="E471" s="187" t="s">
        <v>395</v>
      </c>
      <c r="F471" s="1628" t="s">
        <v>43</v>
      </c>
      <c r="G471" s="1629" t="s">
        <v>756</v>
      </c>
      <c r="H471" s="653">
        <f>ЗвітІнд.Кошторис!G471</f>
        <v>140</v>
      </c>
      <c r="I471" s="836">
        <f>ЗвітІнд.Кошторис!H471</f>
        <v>0</v>
      </c>
      <c r="J471" s="837">
        <f>ЗвітІнд.Кошторис!I471</f>
        <v>140</v>
      </c>
      <c r="K471" s="1675" t="s">
        <v>34</v>
      </c>
      <c r="L471" s="1676" t="s">
        <v>34</v>
      </c>
      <c r="M471" s="1676" t="s">
        <v>34</v>
      </c>
      <c r="N471" s="1677" t="s">
        <v>34</v>
      </c>
    </row>
    <row r="472" spans="1:14" s="181" customFormat="1" ht="12" outlineLevel="1">
      <c r="A472" s="1213"/>
      <c r="B472" s="2085"/>
      <c r="C472" s="2086"/>
      <c r="D472" s="2052" t="s">
        <v>394</v>
      </c>
      <c r="E472" s="157" t="s">
        <v>85</v>
      </c>
      <c r="F472" s="1620" t="s">
        <v>35</v>
      </c>
      <c r="G472" s="1621" t="s">
        <v>756</v>
      </c>
      <c r="H472" s="838">
        <f>ЗвітІнд.Кошторис!G472</f>
        <v>6</v>
      </c>
      <c r="I472" s="1594">
        <f>ЗвітІнд.Кошторис!H472</f>
        <v>0</v>
      </c>
      <c r="J472" s="1595">
        <f>ЗвітІнд.Кошторис!I472</f>
        <v>6</v>
      </c>
      <c r="K472" s="1596" t="s">
        <v>34</v>
      </c>
      <c r="L472" s="1597" t="s">
        <v>34</v>
      </c>
      <c r="M472" s="1597" t="s">
        <v>34</v>
      </c>
      <c r="N472" s="1598" t="s">
        <v>34</v>
      </c>
    </row>
    <row r="473" spans="1:14" s="181" customFormat="1" ht="12" outlineLevel="1">
      <c r="A473" s="1213"/>
      <c r="B473" s="2085"/>
      <c r="C473" s="2086"/>
      <c r="D473" s="2052" t="s">
        <v>394</v>
      </c>
      <c r="E473" s="157" t="s">
        <v>86</v>
      </c>
      <c r="F473" s="1620" t="s">
        <v>62</v>
      </c>
      <c r="G473" s="1621" t="s">
        <v>756</v>
      </c>
      <c r="H473" s="1678">
        <f>ЗвітІнд.Кошторис!G473</f>
        <v>23333</v>
      </c>
      <c r="I473" s="1679">
        <f>ЗвітІнд.Кошторис!H473</f>
        <v>0</v>
      </c>
      <c r="J473" s="1680">
        <f>ЗвітІнд.Кошторис!I473</f>
        <v>23333</v>
      </c>
      <c r="K473" s="1596" t="s">
        <v>34</v>
      </c>
      <c r="L473" s="1597" t="s">
        <v>34</v>
      </c>
      <c r="M473" s="1597" t="s">
        <v>34</v>
      </c>
      <c r="N473" s="1598" t="s">
        <v>34</v>
      </c>
    </row>
    <row r="474" spans="1:14" s="147" customFormat="1" outlineLevel="1">
      <c r="A474" s="460"/>
      <c r="B474" s="1687" t="s">
        <v>632</v>
      </c>
      <c r="C474" s="2048">
        <v>3110</v>
      </c>
      <c r="D474" s="2049" t="s">
        <v>387</v>
      </c>
      <c r="E474" s="164" t="s">
        <v>396</v>
      </c>
      <c r="F474" s="1452" t="s">
        <v>43</v>
      </c>
      <c r="G474" s="1629" t="s">
        <v>756</v>
      </c>
      <c r="H474" s="653">
        <f>ЗвітІнд.Кошторис!G474</f>
        <v>30</v>
      </c>
      <c r="I474" s="836">
        <f>ЗвітІнд.Кошторис!H474</f>
        <v>0</v>
      </c>
      <c r="J474" s="837">
        <f>ЗвітІнд.Кошторис!I474</f>
        <v>30</v>
      </c>
      <c r="K474" s="1675" t="s">
        <v>34</v>
      </c>
      <c r="L474" s="1676" t="s">
        <v>34</v>
      </c>
      <c r="M474" s="1676" t="s">
        <v>34</v>
      </c>
      <c r="N474" s="1677" t="s">
        <v>34</v>
      </c>
    </row>
    <row r="475" spans="1:14" s="181" customFormat="1" ht="12" outlineLevel="1">
      <c r="A475" s="1213"/>
      <c r="B475" s="2085"/>
      <c r="C475" s="2086"/>
      <c r="D475" s="2052" t="s">
        <v>387</v>
      </c>
      <c r="E475" s="157" t="s">
        <v>85</v>
      </c>
      <c r="F475" s="1620" t="s">
        <v>35</v>
      </c>
      <c r="G475" s="1621" t="s">
        <v>756</v>
      </c>
      <c r="H475" s="838">
        <f>ЗвітІнд.Кошторис!G475</f>
        <v>1</v>
      </c>
      <c r="I475" s="1594">
        <f>ЗвітІнд.Кошторис!H475</f>
        <v>0</v>
      </c>
      <c r="J475" s="1595">
        <f>ЗвітІнд.Кошторис!I475</f>
        <v>1</v>
      </c>
      <c r="K475" s="1596" t="s">
        <v>34</v>
      </c>
      <c r="L475" s="1597" t="s">
        <v>34</v>
      </c>
      <c r="M475" s="1597" t="s">
        <v>34</v>
      </c>
      <c r="N475" s="1598" t="s">
        <v>34</v>
      </c>
    </row>
    <row r="476" spans="1:14" s="181" customFormat="1" ht="12.6" outlineLevel="1" thickBot="1">
      <c r="A476" s="1213"/>
      <c r="B476" s="2087"/>
      <c r="C476" s="2088"/>
      <c r="D476" s="2076" t="s">
        <v>387</v>
      </c>
      <c r="E476" s="158" t="s">
        <v>86</v>
      </c>
      <c r="F476" s="1624" t="s">
        <v>62</v>
      </c>
      <c r="G476" s="1625" t="s">
        <v>756</v>
      </c>
      <c r="H476" s="1604">
        <f>ЗвітІнд.Кошторис!G476</f>
        <v>30000</v>
      </c>
      <c r="I476" s="1605">
        <f>ЗвітІнд.Кошторис!H476</f>
        <v>0</v>
      </c>
      <c r="J476" s="1606">
        <f>ЗвітІнд.Кошторис!I476</f>
        <v>30000</v>
      </c>
      <c r="K476" s="1607" t="s">
        <v>34</v>
      </c>
      <c r="L476" s="1608" t="s">
        <v>34</v>
      </c>
      <c r="M476" s="1608" t="s">
        <v>34</v>
      </c>
      <c r="N476" s="1609" t="s">
        <v>34</v>
      </c>
    </row>
    <row r="477" spans="1:14" s="135" customFormat="1" ht="27.6" outlineLevel="1" thickTop="1" thickBot="1">
      <c r="A477" s="131"/>
      <c r="B477" s="1650" t="s">
        <v>633</v>
      </c>
      <c r="C477" s="1631">
        <v>3110</v>
      </c>
      <c r="D477" s="1632" t="s">
        <v>313</v>
      </c>
      <c r="E477" s="1651" t="s">
        <v>397</v>
      </c>
      <c r="F477" s="1631" t="s">
        <v>43</v>
      </c>
      <c r="G477" s="1652" t="s">
        <v>753</v>
      </c>
      <c r="H477" s="737">
        <f>ЗвітІнд.Кошторис!G477</f>
        <v>0</v>
      </c>
      <c r="I477" s="1011">
        <f>ЗвітІнд.Кошторис!H477</f>
        <v>0</v>
      </c>
      <c r="J477" s="1636">
        <f>ЗвітІнд.Кошторис!I477</f>
        <v>0</v>
      </c>
      <c r="K477" s="1658" t="s">
        <v>34</v>
      </c>
      <c r="L477" s="1659" t="s">
        <v>34</v>
      </c>
      <c r="M477" s="1659" t="s">
        <v>34</v>
      </c>
      <c r="N477" s="1660" t="s">
        <v>34</v>
      </c>
    </row>
    <row r="478" spans="1:14" s="147" customFormat="1" ht="14.4" outlineLevel="1" thickTop="1">
      <c r="A478" s="460"/>
      <c r="B478" s="1687" t="s">
        <v>398</v>
      </c>
      <c r="C478" s="1688">
        <v>3110</v>
      </c>
      <c r="D478" s="1689" t="s">
        <v>387</v>
      </c>
      <c r="E478" s="164" t="s">
        <v>399</v>
      </c>
      <c r="F478" s="1662" t="s">
        <v>43</v>
      </c>
      <c r="G478" s="1691" t="s">
        <v>753</v>
      </c>
      <c r="H478" s="650">
        <f>ЗвітІнд.Кошторис!G478</f>
        <v>0</v>
      </c>
      <c r="I478" s="855">
        <f>ЗвітІнд.Кошторис!H478</f>
        <v>0</v>
      </c>
      <c r="J478" s="856">
        <f>ЗвітІнд.Кошторис!I478</f>
        <v>0</v>
      </c>
      <c r="K478" s="1614" t="s">
        <v>34</v>
      </c>
      <c r="L478" s="1615" t="s">
        <v>34</v>
      </c>
      <c r="M478" s="1615" t="s">
        <v>34</v>
      </c>
      <c r="N478" s="1616" t="s">
        <v>34</v>
      </c>
    </row>
    <row r="479" spans="1:14" s="181" customFormat="1" ht="12" outlineLevel="1">
      <c r="A479" s="1213"/>
      <c r="B479" s="2085"/>
      <c r="C479" s="2089"/>
      <c r="D479" s="1643" t="s">
        <v>387</v>
      </c>
      <c r="E479" s="157" t="s">
        <v>85</v>
      </c>
      <c r="F479" s="1590" t="s">
        <v>35</v>
      </c>
      <c r="G479" s="1593" t="s">
        <v>753</v>
      </c>
      <c r="H479" s="838">
        <f>ЗвітІнд.Кошторис!G479</f>
        <v>0</v>
      </c>
      <c r="I479" s="1594">
        <f>ЗвітІнд.Кошторис!H479</f>
        <v>0</v>
      </c>
      <c r="J479" s="1595">
        <f>ЗвітІнд.Кошторис!I479</f>
        <v>0</v>
      </c>
      <c r="K479" s="1596" t="s">
        <v>34</v>
      </c>
      <c r="L479" s="1597" t="s">
        <v>34</v>
      </c>
      <c r="M479" s="1597" t="s">
        <v>34</v>
      </c>
      <c r="N479" s="1598" t="s">
        <v>34</v>
      </c>
    </row>
    <row r="480" spans="1:14" s="181" customFormat="1" ht="12" outlineLevel="1">
      <c r="A480" s="1213"/>
      <c r="B480" s="2085"/>
      <c r="C480" s="2089"/>
      <c r="D480" s="1643" t="s">
        <v>387</v>
      </c>
      <c r="E480" s="157" t="s">
        <v>86</v>
      </c>
      <c r="F480" s="1590" t="s">
        <v>62</v>
      </c>
      <c r="G480" s="1593" t="s">
        <v>753</v>
      </c>
      <c r="H480" s="1678">
        <f>ЗвітІнд.Кошторис!G480</f>
        <v>0</v>
      </c>
      <c r="I480" s="1679">
        <f>ЗвітІнд.Кошторис!H480</f>
        <v>0</v>
      </c>
      <c r="J480" s="1680">
        <f>ЗвітІнд.Кошторис!I480</f>
        <v>0</v>
      </c>
      <c r="K480" s="1596" t="s">
        <v>34</v>
      </c>
      <c r="L480" s="1597" t="s">
        <v>34</v>
      </c>
      <c r="M480" s="1597" t="s">
        <v>34</v>
      </c>
      <c r="N480" s="1598" t="s">
        <v>34</v>
      </c>
    </row>
    <row r="481" spans="1:14" s="147" customFormat="1" outlineLevel="1">
      <c r="A481" s="460"/>
      <c r="B481" s="1687" t="s">
        <v>400</v>
      </c>
      <c r="C481" s="1662">
        <v>3110</v>
      </c>
      <c r="D481" s="1689" t="s">
        <v>387</v>
      </c>
      <c r="E481" s="164" t="s">
        <v>401</v>
      </c>
      <c r="F481" s="1662" t="s">
        <v>43</v>
      </c>
      <c r="G481" s="1613" t="s">
        <v>753</v>
      </c>
      <c r="H481" s="653">
        <f>ЗвітІнд.Кошторис!G481</f>
        <v>0</v>
      </c>
      <c r="I481" s="836">
        <f>ЗвітІнд.Кошторис!H481</f>
        <v>0</v>
      </c>
      <c r="J481" s="837">
        <f>ЗвітІнд.Кошторис!I481</f>
        <v>0</v>
      </c>
      <c r="K481" s="1614" t="s">
        <v>34</v>
      </c>
      <c r="L481" s="1615" t="s">
        <v>34</v>
      </c>
      <c r="M481" s="1615" t="s">
        <v>34</v>
      </c>
      <c r="N481" s="1616" t="s">
        <v>34</v>
      </c>
    </row>
    <row r="482" spans="1:14" s="165" customFormat="1" ht="12" outlineLevel="1">
      <c r="A482" s="1213"/>
      <c r="B482" s="1682"/>
      <c r="C482" s="1665"/>
      <c r="D482" s="1643" t="s">
        <v>387</v>
      </c>
      <c r="E482" s="157" t="s">
        <v>85</v>
      </c>
      <c r="F482" s="1590" t="s">
        <v>35</v>
      </c>
      <c r="G482" s="1593" t="s">
        <v>753</v>
      </c>
      <c r="H482" s="838">
        <f>ЗвітІнд.Кошторис!G482</f>
        <v>0</v>
      </c>
      <c r="I482" s="1594">
        <f>ЗвітІнд.Кошторис!H482</f>
        <v>0</v>
      </c>
      <c r="J482" s="1595">
        <f>ЗвітІнд.Кошторис!I482</f>
        <v>0</v>
      </c>
      <c r="K482" s="1596" t="s">
        <v>34</v>
      </c>
      <c r="L482" s="1597" t="s">
        <v>34</v>
      </c>
      <c r="M482" s="1597" t="s">
        <v>34</v>
      </c>
      <c r="N482" s="1598" t="s">
        <v>34</v>
      </c>
    </row>
    <row r="483" spans="1:14" s="165" customFormat="1" ht="12.6" outlineLevel="1" thickBot="1">
      <c r="A483" s="1213"/>
      <c r="B483" s="1683"/>
      <c r="C483" s="1684"/>
      <c r="D483" s="1645" t="s">
        <v>387</v>
      </c>
      <c r="E483" s="158" t="s">
        <v>86</v>
      </c>
      <c r="F483" s="1600" t="s">
        <v>62</v>
      </c>
      <c r="G483" s="1603" t="s">
        <v>753</v>
      </c>
      <c r="H483" s="1604">
        <f>ЗвітІнд.Кошторис!G483</f>
        <v>0</v>
      </c>
      <c r="I483" s="1605">
        <f>ЗвітІнд.Кошторис!H483</f>
        <v>0</v>
      </c>
      <c r="J483" s="1606">
        <f>ЗвітІнд.Кошторис!I483</f>
        <v>0</v>
      </c>
      <c r="K483" s="1607" t="s">
        <v>34</v>
      </c>
      <c r="L483" s="1608" t="s">
        <v>34</v>
      </c>
      <c r="M483" s="1608" t="s">
        <v>34</v>
      </c>
      <c r="N483" s="1609" t="s">
        <v>34</v>
      </c>
    </row>
    <row r="484" spans="1:14" s="135" customFormat="1" ht="16.8" outlineLevel="1" thickTop="1" thickBot="1">
      <c r="A484" s="131"/>
      <c r="B484" s="1748" t="s">
        <v>402</v>
      </c>
      <c r="C484" s="1685">
        <v>3110</v>
      </c>
      <c r="D484" s="1686" t="s">
        <v>313</v>
      </c>
      <c r="E484" s="1694" t="s">
        <v>601</v>
      </c>
      <c r="F484" s="1631" t="s">
        <v>43</v>
      </c>
      <c r="G484" s="1652" t="s">
        <v>753</v>
      </c>
      <c r="H484" s="737">
        <f>ЗвітІнд.Кошторис!G484</f>
        <v>0</v>
      </c>
      <c r="I484" s="1011">
        <f>ЗвітІнд.Кошторис!H484</f>
        <v>0</v>
      </c>
      <c r="J484" s="1636">
        <f>ЗвітІнд.Кошторис!I484</f>
        <v>0</v>
      </c>
      <c r="K484" s="1658" t="s">
        <v>34</v>
      </c>
      <c r="L484" s="1659" t="s">
        <v>34</v>
      </c>
      <c r="M484" s="1659" t="s">
        <v>34</v>
      </c>
      <c r="N484" s="1660" t="s">
        <v>34</v>
      </c>
    </row>
    <row r="485" spans="1:14" s="147" customFormat="1" ht="14.4" outlineLevel="1" thickTop="1">
      <c r="A485" s="460"/>
      <c r="B485" s="1687" t="s">
        <v>403</v>
      </c>
      <c r="C485" s="2048">
        <v>3110</v>
      </c>
      <c r="D485" s="2049" t="s">
        <v>313</v>
      </c>
      <c r="E485" s="164" t="s">
        <v>390</v>
      </c>
      <c r="F485" s="1452" t="s">
        <v>43</v>
      </c>
      <c r="G485" s="1629" t="s">
        <v>753</v>
      </c>
      <c r="H485" s="653">
        <f>ЗвітІнд.Кошторис!G485</f>
        <v>0</v>
      </c>
      <c r="I485" s="836">
        <f>ЗвітІнд.Кошторис!H485</f>
        <v>0</v>
      </c>
      <c r="J485" s="837">
        <f>ЗвітІнд.Кошторис!I485</f>
        <v>0</v>
      </c>
      <c r="K485" s="1614" t="s">
        <v>34</v>
      </c>
      <c r="L485" s="1615" t="s">
        <v>34</v>
      </c>
      <c r="M485" s="1615" t="s">
        <v>34</v>
      </c>
      <c r="N485" s="1616" t="s">
        <v>34</v>
      </c>
    </row>
    <row r="486" spans="1:14" s="181" customFormat="1" ht="12" outlineLevel="1">
      <c r="A486" s="1213"/>
      <c r="B486" s="2085"/>
      <c r="C486" s="2086"/>
      <c r="D486" s="2052" t="s">
        <v>313</v>
      </c>
      <c r="E486" s="157" t="s">
        <v>85</v>
      </c>
      <c r="F486" s="1620" t="s">
        <v>35</v>
      </c>
      <c r="G486" s="1621" t="s">
        <v>753</v>
      </c>
      <c r="H486" s="838">
        <f>ЗвітІнд.Кошторис!G486</f>
        <v>0</v>
      </c>
      <c r="I486" s="1594">
        <f>ЗвітІнд.Кошторис!H486</f>
        <v>0</v>
      </c>
      <c r="J486" s="1595">
        <f>ЗвітІнд.Кошторис!I486</f>
        <v>0</v>
      </c>
      <c r="K486" s="1596" t="s">
        <v>34</v>
      </c>
      <c r="L486" s="1597" t="s">
        <v>34</v>
      </c>
      <c r="M486" s="1597" t="s">
        <v>34</v>
      </c>
      <c r="N486" s="1598" t="s">
        <v>34</v>
      </c>
    </row>
    <row r="487" spans="1:14" s="181" customFormat="1" ht="12" outlineLevel="1">
      <c r="A487" s="1213"/>
      <c r="B487" s="1698"/>
      <c r="C487" s="2086"/>
      <c r="D487" s="2052" t="s">
        <v>313</v>
      </c>
      <c r="E487" s="157" t="s">
        <v>86</v>
      </c>
      <c r="F487" s="1620" t="s">
        <v>62</v>
      </c>
      <c r="G487" s="1621" t="s">
        <v>753</v>
      </c>
      <c r="H487" s="1678">
        <f>ЗвітІнд.Кошторис!G487</f>
        <v>0</v>
      </c>
      <c r="I487" s="1679">
        <f>ЗвітІнд.Кошторис!H487</f>
        <v>0</v>
      </c>
      <c r="J487" s="1680">
        <f>ЗвітІнд.Кошторис!I487</f>
        <v>0</v>
      </c>
      <c r="K487" s="1596" t="s">
        <v>34</v>
      </c>
      <c r="L487" s="1597" t="s">
        <v>34</v>
      </c>
      <c r="M487" s="1597" t="s">
        <v>34</v>
      </c>
      <c r="N487" s="1598" t="s">
        <v>34</v>
      </c>
    </row>
    <row r="488" spans="1:14" s="147" customFormat="1" outlineLevel="1">
      <c r="A488" s="460"/>
      <c r="B488" s="1661" t="s">
        <v>634</v>
      </c>
      <c r="C488" s="2048">
        <v>3110</v>
      </c>
      <c r="D488" s="2049" t="s">
        <v>313</v>
      </c>
      <c r="E488" s="164" t="s">
        <v>404</v>
      </c>
      <c r="F488" s="1452" t="s">
        <v>43</v>
      </c>
      <c r="G488" s="1629" t="s">
        <v>753</v>
      </c>
      <c r="H488" s="653">
        <f>ЗвітІнд.Кошторис!G488</f>
        <v>0</v>
      </c>
      <c r="I488" s="836">
        <f>ЗвітІнд.Кошторис!H488</f>
        <v>0</v>
      </c>
      <c r="J488" s="837">
        <f>ЗвітІнд.Кошторис!I488</f>
        <v>0</v>
      </c>
      <c r="K488" s="1614" t="s">
        <v>34</v>
      </c>
      <c r="L488" s="1615" t="s">
        <v>34</v>
      </c>
      <c r="M488" s="1615" t="s">
        <v>34</v>
      </c>
      <c r="N488" s="1616" t="s">
        <v>34</v>
      </c>
    </row>
    <row r="489" spans="1:14" s="181" customFormat="1" ht="12" outlineLevel="1">
      <c r="A489" s="1213"/>
      <c r="B489" s="1698"/>
      <c r="C489" s="2086"/>
      <c r="D489" s="2052" t="s">
        <v>313</v>
      </c>
      <c r="E489" s="157" t="s">
        <v>85</v>
      </c>
      <c r="F489" s="1620" t="s">
        <v>35</v>
      </c>
      <c r="G489" s="1621" t="s">
        <v>753</v>
      </c>
      <c r="H489" s="838">
        <f>ЗвітІнд.Кошторис!G489</f>
        <v>0</v>
      </c>
      <c r="I489" s="1594">
        <f>ЗвітІнд.Кошторис!H489</f>
        <v>0</v>
      </c>
      <c r="J489" s="1595">
        <f>ЗвітІнд.Кошторис!I489</f>
        <v>0</v>
      </c>
      <c r="K489" s="1596" t="s">
        <v>34</v>
      </c>
      <c r="L489" s="1597" t="s">
        <v>34</v>
      </c>
      <c r="M489" s="1597" t="s">
        <v>34</v>
      </c>
      <c r="N489" s="1598" t="s">
        <v>34</v>
      </c>
    </row>
    <row r="490" spans="1:14" s="181" customFormat="1" ht="12.6" outlineLevel="1" thickBot="1">
      <c r="A490" s="1213"/>
      <c r="B490" s="1701"/>
      <c r="C490" s="2088"/>
      <c r="D490" s="2076" t="s">
        <v>313</v>
      </c>
      <c r="E490" s="158" t="s">
        <v>86</v>
      </c>
      <c r="F490" s="1624" t="s">
        <v>62</v>
      </c>
      <c r="G490" s="1625" t="s">
        <v>753</v>
      </c>
      <c r="H490" s="1604">
        <f>ЗвітІнд.Кошторис!G490</f>
        <v>0</v>
      </c>
      <c r="I490" s="1605">
        <f>ЗвітІнд.Кошторис!H490</f>
        <v>0</v>
      </c>
      <c r="J490" s="1606">
        <f>ЗвітІнд.Кошторис!I490</f>
        <v>0</v>
      </c>
      <c r="K490" s="1607" t="s">
        <v>34</v>
      </c>
      <c r="L490" s="1608" t="s">
        <v>34</v>
      </c>
      <c r="M490" s="1608" t="s">
        <v>34</v>
      </c>
      <c r="N490" s="1609" t="s">
        <v>34</v>
      </c>
    </row>
    <row r="491" spans="1:14" s="147" customFormat="1" ht="16.8" outlineLevel="1" thickTop="1" thickBot="1">
      <c r="A491" s="131"/>
      <c r="B491" s="1748" t="s">
        <v>405</v>
      </c>
      <c r="C491" s="1710">
        <v>3110</v>
      </c>
      <c r="D491" s="1716"/>
      <c r="E491" s="179" t="s">
        <v>793</v>
      </c>
      <c r="F491" s="1714" t="s">
        <v>43</v>
      </c>
      <c r="G491" s="1799"/>
      <c r="H491" s="737">
        <f>ЗвітІнд.Кошторис!G491</f>
        <v>0</v>
      </c>
      <c r="I491" s="1011">
        <f>ЗвітІнд.Кошторис!H491</f>
        <v>0</v>
      </c>
      <c r="J491" s="1636">
        <f>ЗвітІнд.Кошторис!I491</f>
        <v>0</v>
      </c>
      <c r="K491" s="1658" t="s">
        <v>34</v>
      </c>
      <c r="L491" s="1659" t="s">
        <v>34</v>
      </c>
      <c r="M491" s="1659" t="s">
        <v>34</v>
      </c>
      <c r="N491" s="1660" t="s">
        <v>34</v>
      </c>
    </row>
    <row r="492" spans="1:14" s="147" customFormat="1" ht="27" outlineLevel="1" thickTop="1">
      <c r="A492" s="131"/>
      <c r="B492" s="2090" t="s">
        <v>635</v>
      </c>
      <c r="C492" s="1718">
        <v>3110</v>
      </c>
      <c r="D492" s="1719"/>
      <c r="E492" s="371" t="s">
        <v>406</v>
      </c>
      <c r="F492" s="1720" t="s">
        <v>43</v>
      </c>
      <c r="G492" s="1826" t="s">
        <v>753</v>
      </c>
      <c r="H492" s="860">
        <f>ЗвітІнд.Кошторис!G492</f>
        <v>0</v>
      </c>
      <c r="I492" s="1052">
        <f>ЗвітІнд.Кошторис!H492</f>
        <v>0</v>
      </c>
      <c r="J492" s="1722">
        <f>ЗвітІнд.Кошторис!I492</f>
        <v>0</v>
      </c>
      <c r="K492" s="1790" t="s">
        <v>34</v>
      </c>
      <c r="L492" s="1791" t="s">
        <v>34</v>
      </c>
      <c r="M492" s="1791" t="s">
        <v>34</v>
      </c>
      <c r="N492" s="1792" t="s">
        <v>34</v>
      </c>
    </row>
    <row r="493" spans="1:14" s="147" customFormat="1" ht="26.4" outlineLevel="1">
      <c r="A493" s="131"/>
      <c r="B493" s="1687" t="s">
        <v>636</v>
      </c>
      <c r="C493" s="1688">
        <v>3110</v>
      </c>
      <c r="D493" s="1689"/>
      <c r="E493" s="164" t="s">
        <v>602</v>
      </c>
      <c r="F493" s="1662" t="s">
        <v>43</v>
      </c>
      <c r="G493" s="1691" t="s">
        <v>753</v>
      </c>
      <c r="H493" s="650">
        <f>ЗвітІнд.Кошторис!G493</f>
        <v>0</v>
      </c>
      <c r="I493" s="855">
        <f>ЗвітІнд.Кошторис!H493</f>
        <v>0</v>
      </c>
      <c r="J493" s="856">
        <f>ЗвітІнд.Кошторис!I493</f>
        <v>0</v>
      </c>
      <c r="K493" s="1549" t="s">
        <v>34</v>
      </c>
      <c r="L493" s="1538" t="s">
        <v>34</v>
      </c>
      <c r="M493" s="1538" t="s">
        <v>34</v>
      </c>
      <c r="N493" s="1539" t="s">
        <v>34</v>
      </c>
    </row>
    <row r="494" spans="1:14" s="147" customFormat="1" ht="16.2" outlineLevel="1" thickBot="1">
      <c r="A494" s="131"/>
      <c r="B494" s="1795" t="s">
        <v>637</v>
      </c>
      <c r="C494" s="1685">
        <v>3110</v>
      </c>
      <c r="D494" s="1686"/>
      <c r="E494" s="205" t="s">
        <v>794</v>
      </c>
      <c r="F494" s="1631" t="s">
        <v>43</v>
      </c>
      <c r="G494" s="1652" t="s">
        <v>753</v>
      </c>
      <c r="H494" s="737">
        <f>ЗвітІнд.Кошторис!G494</f>
        <v>0</v>
      </c>
      <c r="I494" s="1011">
        <f>ЗвітІнд.Кошторис!H494</f>
        <v>0</v>
      </c>
      <c r="J494" s="1636">
        <f>ЗвітІнд.Кошторис!I494</f>
        <v>0</v>
      </c>
      <c r="K494" s="1637" t="s">
        <v>34</v>
      </c>
      <c r="L494" s="1638" t="s">
        <v>34</v>
      </c>
      <c r="M494" s="1638" t="s">
        <v>34</v>
      </c>
      <c r="N494" s="1639" t="s">
        <v>34</v>
      </c>
    </row>
    <row r="495" spans="1:14" s="147" customFormat="1" ht="26.4" outlineLevel="1" thickTop="1" thickBot="1">
      <c r="A495" s="131"/>
      <c r="B495" s="2091" t="s">
        <v>638</v>
      </c>
      <c r="C495" s="1828">
        <v>3110</v>
      </c>
      <c r="D495" s="2092"/>
      <c r="E495" s="2093" t="s">
        <v>603</v>
      </c>
      <c r="F495" s="1714" t="s">
        <v>43</v>
      </c>
      <c r="G495" s="1635" t="s">
        <v>755</v>
      </c>
      <c r="H495" s="737">
        <f>ЗвітІнд.Кошторис!G495</f>
        <v>0</v>
      </c>
      <c r="I495" s="1011">
        <f>ЗвітІнд.Кошторис!H495</f>
        <v>0</v>
      </c>
      <c r="J495" s="869">
        <f>ЗвітІнд.Кошторис!I495</f>
        <v>0</v>
      </c>
      <c r="K495" s="1637" t="s">
        <v>34</v>
      </c>
      <c r="L495" s="1638" t="s">
        <v>34</v>
      </c>
      <c r="M495" s="1638" t="s">
        <v>34</v>
      </c>
      <c r="N495" s="1639" t="s">
        <v>34</v>
      </c>
    </row>
    <row r="496" spans="1:14" s="20" customFormat="1" ht="27.6" outlineLevel="1" thickTop="1" thickBot="1">
      <c r="A496" s="135"/>
      <c r="B496" s="2035" t="s">
        <v>639</v>
      </c>
      <c r="C496" s="1547">
        <v>3110</v>
      </c>
      <c r="D496" s="2094"/>
      <c r="E496" s="1729" t="s">
        <v>161</v>
      </c>
      <c r="F496" s="1727" t="s">
        <v>43</v>
      </c>
      <c r="G496" s="1899" t="s">
        <v>760</v>
      </c>
      <c r="H496" s="656">
        <f>ЗвітІнд.Кошторис!G496</f>
        <v>0</v>
      </c>
      <c r="I496" s="1029">
        <f>ЗвітІнд.Кошторис!H496</f>
        <v>0</v>
      </c>
      <c r="J496" s="1548">
        <f>ЗвітІнд.Кошторис!I496</f>
        <v>0</v>
      </c>
      <c r="K496" s="1614" t="s">
        <v>34</v>
      </c>
      <c r="L496" s="1615" t="s">
        <v>34</v>
      </c>
      <c r="M496" s="1615" t="s">
        <v>34</v>
      </c>
      <c r="N496" s="1616" t="s">
        <v>34</v>
      </c>
    </row>
    <row r="497" spans="1:14" ht="18.600000000000001" thickBot="1">
      <c r="A497" s="1212"/>
      <c r="B497" s="1552" t="s">
        <v>407</v>
      </c>
      <c r="C497" s="1731" t="s">
        <v>408</v>
      </c>
      <c r="D497" s="1553"/>
      <c r="E497" s="1732" t="s">
        <v>409</v>
      </c>
      <c r="F497" s="1578" t="s">
        <v>43</v>
      </c>
      <c r="G497" s="1579"/>
      <c r="H497" s="977">
        <f>H498+H516+H517+H518</f>
        <v>0</v>
      </c>
      <c r="I497" s="978">
        <f t="shared" ref="I497:J497" si="20">I498+I516+I517+I518</f>
        <v>0</v>
      </c>
      <c r="J497" s="1580">
        <f t="shared" si="20"/>
        <v>0</v>
      </c>
      <c r="K497" s="1530" t="s">
        <v>34</v>
      </c>
      <c r="L497" s="1532" t="s">
        <v>34</v>
      </c>
      <c r="M497" s="1532" t="s">
        <v>34</v>
      </c>
      <c r="N497" s="1533" t="s">
        <v>34</v>
      </c>
    </row>
    <row r="498" spans="1:14" s="135" customFormat="1" ht="16.2" outlineLevel="1" thickBot="1">
      <c r="A498" s="131"/>
      <c r="B498" s="1650" t="s">
        <v>410</v>
      </c>
      <c r="C498" s="1685" t="s">
        <v>411</v>
      </c>
      <c r="D498" s="1713"/>
      <c r="E498" s="1694" t="s">
        <v>412</v>
      </c>
      <c r="F498" s="1631" t="s">
        <v>43</v>
      </c>
      <c r="G498" s="1652" t="s">
        <v>752</v>
      </c>
      <c r="H498" s="737">
        <f>ЗвітІнд.Кошторис!G498</f>
        <v>0</v>
      </c>
      <c r="I498" s="1011">
        <f>ЗвітІнд.Кошторис!H498</f>
        <v>0</v>
      </c>
      <c r="J498" s="1636">
        <f>ЗвітІнд.Кошторис!I498</f>
        <v>0</v>
      </c>
      <c r="K498" s="1637" t="s">
        <v>34</v>
      </c>
      <c r="L498" s="1638" t="s">
        <v>34</v>
      </c>
      <c r="M498" s="1638" t="s">
        <v>34</v>
      </c>
      <c r="N498" s="1639" t="s">
        <v>34</v>
      </c>
    </row>
    <row r="499" spans="1:14" s="147" customFormat="1" ht="14.4" outlineLevel="1" thickTop="1">
      <c r="A499" s="460"/>
      <c r="B499" s="1661" t="s">
        <v>604</v>
      </c>
      <c r="C499" s="1688" t="s">
        <v>411</v>
      </c>
      <c r="D499" s="1689" t="s">
        <v>57</v>
      </c>
      <c r="E499" s="2054" t="s">
        <v>413</v>
      </c>
      <c r="F499" s="1452" t="s">
        <v>43</v>
      </c>
      <c r="G499" s="1629" t="s">
        <v>752</v>
      </c>
      <c r="H499" s="653">
        <f>ЗвітІнд.Кошторис!G499</f>
        <v>0</v>
      </c>
      <c r="I499" s="836">
        <f>ЗвітІнд.Кошторис!H499</f>
        <v>0</v>
      </c>
      <c r="J499" s="837">
        <f>ЗвітІнд.Кошторис!I499</f>
        <v>0</v>
      </c>
      <c r="K499" s="1614" t="s">
        <v>34</v>
      </c>
      <c r="L499" s="1615" t="s">
        <v>34</v>
      </c>
      <c r="M499" s="1615" t="s">
        <v>34</v>
      </c>
      <c r="N499" s="1616" t="s">
        <v>34</v>
      </c>
    </row>
    <row r="500" spans="1:14" s="355" customFormat="1" ht="12" outlineLevel="1">
      <c r="A500" s="1213"/>
      <c r="B500" s="2080"/>
      <c r="C500" s="2095"/>
      <c r="D500" s="1643" t="s">
        <v>57</v>
      </c>
      <c r="E500" s="1592" t="s">
        <v>414</v>
      </c>
      <c r="F500" s="1620" t="s">
        <v>37</v>
      </c>
      <c r="G500" s="1621" t="s">
        <v>752</v>
      </c>
      <c r="H500" s="911">
        <f>ЗвітІнд.Кошторис!G500</f>
        <v>0</v>
      </c>
      <c r="I500" s="1679">
        <f>ЗвітІнд.Кошторис!H500</f>
        <v>0</v>
      </c>
      <c r="J500" s="1680">
        <f>ЗвітІнд.Кошторис!I500</f>
        <v>0</v>
      </c>
      <c r="K500" s="1596" t="s">
        <v>34</v>
      </c>
      <c r="L500" s="1597" t="s">
        <v>34</v>
      </c>
      <c r="M500" s="1597" t="s">
        <v>34</v>
      </c>
      <c r="N500" s="1598" t="s">
        <v>34</v>
      </c>
    </row>
    <row r="501" spans="1:14" s="355" customFormat="1" ht="12" outlineLevel="1">
      <c r="A501" s="1213"/>
      <c r="B501" s="2080"/>
      <c r="C501" s="2095"/>
      <c r="D501" s="1643" t="s">
        <v>57</v>
      </c>
      <c r="E501" s="1592" t="s">
        <v>415</v>
      </c>
      <c r="F501" s="1620" t="s">
        <v>62</v>
      </c>
      <c r="G501" s="1667" t="s">
        <v>752</v>
      </c>
      <c r="H501" s="1668">
        <f>ЗвітІнд.Кошторис!G501</f>
        <v>0</v>
      </c>
      <c r="I501" s="1669">
        <f>ЗвітІнд.Кошторис!H501</f>
        <v>0</v>
      </c>
      <c r="J501" s="1670">
        <f>ЗвітІнд.Кошторис!I501</f>
        <v>0</v>
      </c>
      <c r="K501" s="1596" t="s">
        <v>34</v>
      </c>
      <c r="L501" s="1597" t="s">
        <v>34</v>
      </c>
      <c r="M501" s="1597" t="s">
        <v>34</v>
      </c>
      <c r="N501" s="1598" t="s">
        <v>34</v>
      </c>
    </row>
    <row r="502" spans="1:14" s="147" customFormat="1" outlineLevel="1">
      <c r="A502" s="460"/>
      <c r="B502" s="1661" t="s">
        <v>605</v>
      </c>
      <c r="C502" s="1688" t="s">
        <v>411</v>
      </c>
      <c r="D502" s="1689" t="s">
        <v>75</v>
      </c>
      <c r="E502" s="2054" t="s">
        <v>416</v>
      </c>
      <c r="F502" s="1452" t="s">
        <v>43</v>
      </c>
      <c r="G502" s="1674" t="s">
        <v>752</v>
      </c>
      <c r="H502" s="650">
        <f>ЗвітІнд.Кошторис!G502</f>
        <v>0</v>
      </c>
      <c r="I502" s="855">
        <f>ЗвітІнд.Кошторис!H502</f>
        <v>0</v>
      </c>
      <c r="J502" s="856">
        <f>ЗвітІнд.Кошторис!I502</f>
        <v>0</v>
      </c>
      <c r="K502" s="1614" t="s">
        <v>34</v>
      </c>
      <c r="L502" s="1615" t="s">
        <v>34</v>
      </c>
      <c r="M502" s="1615" t="s">
        <v>34</v>
      </c>
      <c r="N502" s="1616" t="s">
        <v>34</v>
      </c>
    </row>
    <row r="503" spans="1:14" s="355" customFormat="1" ht="12" outlineLevel="1">
      <c r="A503" s="1213"/>
      <c r="B503" s="2080"/>
      <c r="C503" s="2095"/>
      <c r="D503" s="1643" t="s">
        <v>75</v>
      </c>
      <c r="E503" s="1592" t="s">
        <v>414</v>
      </c>
      <c r="F503" s="1620" t="s">
        <v>37</v>
      </c>
      <c r="G503" s="1621" t="s">
        <v>752</v>
      </c>
      <c r="H503" s="911">
        <f>ЗвітІнд.Кошторис!G503</f>
        <v>0</v>
      </c>
      <c r="I503" s="1679">
        <f>ЗвітІнд.Кошторис!H503</f>
        <v>0</v>
      </c>
      <c r="J503" s="1680">
        <f>ЗвітІнд.Кошторис!I503</f>
        <v>0</v>
      </c>
      <c r="K503" s="1596" t="s">
        <v>34</v>
      </c>
      <c r="L503" s="1597" t="s">
        <v>34</v>
      </c>
      <c r="M503" s="1597" t="s">
        <v>34</v>
      </c>
      <c r="N503" s="1598" t="s">
        <v>34</v>
      </c>
    </row>
    <row r="504" spans="1:14" s="355" customFormat="1" ht="12" outlineLevel="1">
      <c r="A504" s="1213"/>
      <c r="B504" s="2080"/>
      <c r="C504" s="2095"/>
      <c r="D504" s="1643" t="s">
        <v>75</v>
      </c>
      <c r="E504" s="1592" t="s">
        <v>415</v>
      </c>
      <c r="F504" s="1620" t="s">
        <v>62</v>
      </c>
      <c r="G504" s="1621" t="s">
        <v>752</v>
      </c>
      <c r="H504" s="1678">
        <f>ЗвітІнд.Кошторис!G504</f>
        <v>0</v>
      </c>
      <c r="I504" s="1679">
        <f>ЗвітІнд.Кошторис!H504</f>
        <v>0</v>
      </c>
      <c r="J504" s="1680">
        <f>ЗвітІнд.Кошторис!I504</f>
        <v>0</v>
      </c>
      <c r="K504" s="1596" t="s">
        <v>34</v>
      </c>
      <c r="L504" s="1597" t="s">
        <v>34</v>
      </c>
      <c r="M504" s="1597" t="s">
        <v>34</v>
      </c>
      <c r="N504" s="1598" t="s">
        <v>34</v>
      </c>
    </row>
    <row r="505" spans="1:14" s="147" customFormat="1" outlineLevel="1">
      <c r="A505" s="460"/>
      <c r="B505" s="1661" t="s">
        <v>606</v>
      </c>
      <c r="C505" s="1688" t="s">
        <v>411</v>
      </c>
      <c r="D505" s="1689" t="s">
        <v>417</v>
      </c>
      <c r="E505" s="2054" t="s">
        <v>418</v>
      </c>
      <c r="F505" s="1452" t="s">
        <v>43</v>
      </c>
      <c r="G505" s="1629" t="s">
        <v>752</v>
      </c>
      <c r="H505" s="653">
        <f>ЗвітІнд.Кошторис!G505</f>
        <v>0</v>
      </c>
      <c r="I505" s="836">
        <f>ЗвітІнд.Кошторис!H505</f>
        <v>0</v>
      </c>
      <c r="J505" s="837">
        <f>ЗвітІнд.Кошторис!I505</f>
        <v>0</v>
      </c>
      <c r="K505" s="1614" t="s">
        <v>34</v>
      </c>
      <c r="L505" s="1615" t="s">
        <v>34</v>
      </c>
      <c r="M505" s="1615" t="s">
        <v>34</v>
      </c>
      <c r="N505" s="1616" t="s">
        <v>34</v>
      </c>
    </row>
    <row r="506" spans="1:14" s="136" customFormat="1" ht="12" outlineLevel="1">
      <c r="A506" s="1213"/>
      <c r="B506" s="1589"/>
      <c r="C506" s="1642"/>
      <c r="D506" s="1643" t="s">
        <v>417</v>
      </c>
      <c r="E506" s="1592" t="s">
        <v>85</v>
      </c>
      <c r="F506" s="1620" t="s">
        <v>35</v>
      </c>
      <c r="G506" s="1621" t="s">
        <v>752</v>
      </c>
      <c r="H506" s="2096">
        <f>ЗвітІнд.Кошторис!G506</f>
        <v>0</v>
      </c>
      <c r="I506" s="2097">
        <f>ЗвітІнд.Кошторис!H506</f>
        <v>0</v>
      </c>
      <c r="J506" s="2098">
        <f>ЗвітІнд.Кошторис!I506</f>
        <v>0</v>
      </c>
      <c r="K506" s="1596" t="s">
        <v>34</v>
      </c>
      <c r="L506" s="1597" t="s">
        <v>34</v>
      </c>
      <c r="M506" s="1597" t="s">
        <v>34</v>
      </c>
      <c r="N506" s="1598" t="s">
        <v>34</v>
      </c>
    </row>
    <row r="507" spans="1:14" s="147" customFormat="1" outlineLevel="1">
      <c r="A507" s="460"/>
      <c r="B507" s="1610" t="s">
        <v>607</v>
      </c>
      <c r="C507" s="1640" t="s">
        <v>411</v>
      </c>
      <c r="D507" s="1641" t="s">
        <v>417</v>
      </c>
      <c r="E507" s="2099" t="s">
        <v>419</v>
      </c>
      <c r="F507" s="1628" t="s">
        <v>43</v>
      </c>
      <c r="G507" s="1629" t="s">
        <v>752</v>
      </c>
      <c r="H507" s="650">
        <f>ЗвітІнд.Кошторис!G507</f>
        <v>0</v>
      </c>
      <c r="I507" s="855">
        <f>ЗвітІнд.Кошторис!H507</f>
        <v>0</v>
      </c>
      <c r="J507" s="856">
        <f>ЗвітІнд.Кошторис!I507</f>
        <v>0</v>
      </c>
      <c r="K507" s="1614" t="s">
        <v>34</v>
      </c>
      <c r="L507" s="1615" t="s">
        <v>34</v>
      </c>
      <c r="M507" s="1615" t="s">
        <v>34</v>
      </c>
      <c r="N507" s="1616" t="s">
        <v>34</v>
      </c>
    </row>
    <row r="508" spans="1:14" s="234" customFormat="1" ht="13.2" outlineLevel="1">
      <c r="A508" s="1213"/>
      <c r="B508" s="1742" t="s">
        <v>608</v>
      </c>
      <c r="C508" s="1743" t="s">
        <v>411</v>
      </c>
      <c r="D508" s="1643" t="s">
        <v>417</v>
      </c>
      <c r="E508" s="1751" t="s">
        <v>420</v>
      </c>
      <c r="F508" s="2058" t="s">
        <v>43</v>
      </c>
      <c r="G508" s="2059" t="s">
        <v>752</v>
      </c>
      <c r="H508" s="870">
        <f>ЗвітІнд.Кошторис!G508</f>
        <v>0</v>
      </c>
      <c r="I508" s="871">
        <f>ЗвітІнд.Кошторис!H508</f>
        <v>0</v>
      </c>
      <c r="J508" s="872">
        <f>ЗвітІнд.Кошторис!I508</f>
        <v>0</v>
      </c>
      <c r="K508" s="1549" t="s">
        <v>34</v>
      </c>
      <c r="L508" s="1538" t="s">
        <v>34</v>
      </c>
      <c r="M508" s="1538" t="s">
        <v>34</v>
      </c>
      <c r="N508" s="1539" t="s">
        <v>34</v>
      </c>
    </row>
    <row r="509" spans="1:14" s="521" customFormat="1" ht="11.4" outlineLevel="1">
      <c r="A509" s="1227"/>
      <c r="B509" s="2100"/>
      <c r="C509" s="2101"/>
      <c r="D509" s="1756" t="s">
        <v>417</v>
      </c>
      <c r="E509" s="1757" t="s">
        <v>85</v>
      </c>
      <c r="F509" s="2064" t="s">
        <v>35</v>
      </c>
      <c r="G509" s="2065" t="s">
        <v>752</v>
      </c>
      <c r="H509" s="2102">
        <f>ЗвітІнд.Кошторис!G509</f>
        <v>0</v>
      </c>
      <c r="I509" s="2103">
        <f>ЗвітІнд.Кошторис!H509</f>
        <v>0</v>
      </c>
      <c r="J509" s="2104">
        <f>ЗвітІнд.Кошторис!I509</f>
        <v>0</v>
      </c>
      <c r="K509" s="1596" t="s">
        <v>34</v>
      </c>
      <c r="L509" s="1597" t="s">
        <v>34</v>
      </c>
      <c r="M509" s="1597" t="s">
        <v>34</v>
      </c>
      <c r="N509" s="1598" t="s">
        <v>34</v>
      </c>
    </row>
    <row r="510" spans="1:14" s="521" customFormat="1" ht="11.4" outlineLevel="1">
      <c r="A510" s="1227"/>
      <c r="B510" s="2100"/>
      <c r="C510" s="2101"/>
      <c r="D510" s="1756" t="s">
        <v>417</v>
      </c>
      <c r="E510" s="1757" t="s">
        <v>414</v>
      </c>
      <c r="F510" s="2064" t="s">
        <v>37</v>
      </c>
      <c r="G510" s="2065" t="s">
        <v>752</v>
      </c>
      <c r="H510" s="2105">
        <f>ЗвітІнд.Кошторис!G510</f>
        <v>0</v>
      </c>
      <c r="I510" s="2106">
        <f>ЗвітІнд.Кошторис!H510</f>
        <v>0</v>
      </c>
      <c r="J510" s="2107">
        <f>ЗвітІнд.Кошторис!I510</f>
        <v>0</v>
      </c>
      <c r="K510" s="1596" t="s">
        <v>34</v>
      </c>
      <c r="L510" s="1597" t="s">
        <v>34</v>
      </c>
      <c r="M510" s="1597" t="s">
        <v>34</v>
      </c>
      <c r="N510" s="1598" t="s">
        <v>34</v>
      </c>
    </row>
    <row r="511" spans="1:14" s="522" customFormat="1" ht="11.4" outlineLevel="1">
      <c r="A511" s="1227"/>
      <c r="B511" s="2108"/>
      <c r="C511" s="2109"/>
      <c r="D511" s="1756" t="s">
        <v>417</v>
      </c>
      <c r="E511" s="1757" t="s">
        <v>415</v>
      </c>
      <c r="F511" s="2064" t="s">
        <v>62</v>
      </c>
      <c r="G511" s="2065" t="s">
        <v>752</v>
      </c>
      <c r="H511" s="1765">
        <f>ЗвітІнд.Кошторис!G511</f>
        <v>0</v>
      </c>
      <c r="I511" s="1766">
        <f>ЗвітІнд.Кошторис!H511</f>
        <v>0</v>
      </c>
      <c r="J511" s="1767">
        <f>ЗвітІнд.Кошторис!I511</f>
        <v>0</v>
      </c>
      <c r="K511" s="1596" t="s">
        <v>34</v>
      </c>
      <c r="L511" s="1597" t="s">
        <v>34</v>
      </c>
      <c r="M511" s="1597" t="s">
        <v>34</v>
      </c>
      <c r="N511" s="1598" t="s">
        <v>34</v>
      </c>
    </row>
    <row r="512" spans="1:14" s="234" customFormat="1" ht="13.2" outlineLevel="1">
      <c r="A512" s="1213"/>
      <c r="B512" s="1742" t="s">
        <v>609</v>
      </c>
      <c r="C512" s="1743" t="s">
        <v>411</v>
      </c>
      <c r="D512" s="1643" t="s">
        <v>417</v>
      </c>
      <c r="E512" s="1751" t="s">
        <v>421</v>
      </c>
      <c r="F512" s="2058" t="s">
        <v>43</v>
      </c>
      <c r="G512" s="2059" t="s">
        <v>752</v>
      </c>
      <c r="H512" s="870">
        <f>ЗвітІнд.Кошторис!G512</f>
        <v>0</v>
      </c>
      <c r="I512" s="871">
        <f>ЗвітІнд.Кошторис!H512</f>
        <v>0</v>
      </c>
      <c r="J512" s="872">
        <f>ЗвітІнд.Кошторис!I512</f>
        <v>0</v>
      </c>
      <c r="K512" s="1614" t="s">
        <v>34</v>
      </c>
      <c r="L512" s="1615" t="s">
        <v>34</v>
      </c>
      <c r="M512" s="1615" t="s">
        <v>34</v>
      </c>
      <c r="N512" s="1616" t="s">
        <v>34</v>
      </c>
    </row>
    <row r="513" spans="1:14" s="521" customFormat="1" ht="11.4" outlineLevel="1">
      <c r="A513" s="1227"/>
      <c r="B513" s="2100"/>
      <c r="C513" s="2101"/>
      <c r="D513" s="1756" t="s">
        <v>417</v>
      </c>
      <c r="E513" s="1757" t="s">
        <v>85</v>
      </c>
      <c r="F513" s="2064" t="s">
        <v>35</v>
      </c>
      <c r="G513" s="2065" t="s">
        <v>752</v>
      </c>
      <c r="H513" s="2102">
        <f>ЗвітІнд.Кошторис!G513</f>
        <v>0</v>
      </c>
      <c r="I513" s="2103">
        <f>ЗвітІнд.Кошторис!H513</f>
        <v>0</v>
      </c>
      <c r="J513" s="2104">
        <f>ЗвітІнд.Кошторис!I513</f>
        <v>0</v>
      </c>
      <c r="K513" s="1596" t="s">
        <v>34</v>
      </c>
      <c r="L513" s="1597" t="s">
        <v>34</v>
      </c>
      <c r="M513" s="1597" t="s">
        <v>34</v>
      </c>
      <c r="N513" s="1598" t="s">
        <v>34</v>
      </c>
    </row>
    <row r="514" spans="1:14" s="521" customFormat="1" ht="11.4" outlineLevel="1">
      <c r="A514" s="1227"/>
      <c r="B514" s="2100"/>
      <c r="C514" s="2110"/>
      <c r="D514" s="1756" t="s">
        <v>417</v>
      </c>
      <c r="E514" s="1757" t="s">
        <v>414</v>
      </c>
      <c r="F514" s="2064" t="s">
        <v>37</v>
      </c>
      <c r="G514" s="2065" t="s">
        <v>752</v>
      </c>
      <c r="H514" s="2105">
        <f>ЗвітІнд.Кошторис!G514</f>
        <v>0</v>
      </c>
      <c r="I514" s="2106">
        <f>ЗвітІнд.Кошторис!H514</f>
        <v>0</v>
      </c>
      <c r="J514" s="2107">
        <f>ЗвітІнд.Кошторис!I514</f>
        <v>0</v>
      </c>
      <c r="K514" s="1596" t="s">
        <v>34</v>
      </c>
      <c r="L514" s="1597" t="s">
        <v>34</v>
      </c>
      <c r="M514" s="1597" t="s">
        <v>34</v>
      </c>
      <c r="N514" s="1598" t="s">
        <v>34</v>
      </c>
    </row>
    <row r="515" spans="1:14" s="522" customFormat="1" ht="12" outlineLevel="1" thickBot="1">
      <c r="A515" s="1227"/>
      <c r="B515" s="2111"/>
      <c r="C515" s="2112"/>
      <c r="D515" s="1771" t="s">
        <v>417</v>
      </c>
      <c r="E515" s="2113" t="s">
        <v>415</v>
      </c>
      <c r="F515" s="2114" t="s">
        <v>62</v>
      </c>
      <c r="G515" s="2115" t="s">
        <v>752</v>
      </c>
      <c r="H515" s="1775">
        <f>ЗвітІнд.Кошторис!G515</f>
        <v>0</v>
      </c>
      <c r="I515" s="1776">
        <f>ЗвітІнд.Кошторис!H515</f>
        <v>0</v>
      </c>
      <c r="J515" s="1777">
        <f>ЗвітІнд.Кошторис!I515</f>
        <v>0</v>
      </c>
      <c r="K515" s="1607" t="s">
        <v>34</v>
      </c>
      <c r="L515" s="1608" t="s">
        <v>34</v>
      </c>
      <c r="M515" s="1608" t="s">
        <v>34</v>
      </c>
      <c r="N515" s="1609" t="s">
        <v>34</v>
      </c>
    </row>
    <row r="516" spans="1:14" s="522" customFormat="1" ht="16.8" outlineLevel="1" thickTop="1" thickBot="1">
      <c r="A516" s="131"/>
      <c r="B516" s="1715" t="s">
        <v>610</v>
      </c>
      <c r="C516" s="1710">
        <v>3122</v>
      </c>
      <c r="D516" s="1716" t="s">
        <v>83</v>
      </c>
      <c r="E516" s="1656" t="s">
        <v>654</v>
      </c>
      <c r="F516" s="1828" t="s">
        <v>43</v>
      </c>
      <c r="G516" s="2116" t="s">
        <v>752</v>
      </c>
      <c r="H516" s="846">
        <f>ЗвітІнд.Кошторис!G516</f>
        <v>0</v>
      </c>
      <c r="I516" s="868">
        <f>ЗвітІнд.Кошторис!H516</f>
        <v>0</v>
      </c>
      <c r="J516" s="869">
        <f>ЗвітІнд.Кошторис!I516</f>
        <v>0</v>
      </c>
      <c r="K516" s="1658" t="s">
        <v>34</v>
      </c>
      <c r="L516" s="1659" t="s">
        <v>34</v>
      </c>
      <c r="M516" s="1659" t="s">
        <v>34</v>
      </c>
      <c r="N516" s="1660" t="s">
        <v>34</v>
      </c>
    </row>
    <row r="517" spans="1:14" s="522" customFormat="1" ht="16.8" outlineLevel="1" thickTop="1" thickBot="1">
      <c r="A517" s="131"/>
      <c r="B517" s="1715" t="s">
        <v>655</v>
      </c>
      <c r="C517" s="1710">
        <v>3122</v>
      </c>
      <c r="D517" s="1716"/>
      <c r="E517" s="1656" t="s">
        <v>576</v>
      </c>
      <c r="F517" s="1828" t="s">
        <v>43</v>
      </c>
      <c r="G517" s="2116" t="s">
        <v>752</v>
      </c>
      <c r="H517" s="846">
        <f>ЗвітІнд.Кошторис!G517</f>
        <v>0</v>
      </c>
      <c r="I517" s="868">
        <f>ЗвітІнд.Кошторис!H517</f>
        <v>0</v>
      </c>
      <c r="J517" s="869">
        <f>ЗвітІнд.Кошторис!I517</f>
        <v>0</v>
      </c>
      <c r="K517" s="1658" t="s">
        <v>34</v>
      </c>
      <c r="L517" s="1659" t="s">
        <v>34</v>
      </c>
      <c r="M517" s="1659" t="s">
        <v>34</v>
      </c>
      <c r="N517" s="1660" t="s">
        <v>34</v>
      </c>
    </row>
    <row r="518" spans="1:14" s="147" customFormat="1" ht="27.6" outlineLevel="1" thickTop="1" thickBot="1">
      <c r="A518" s="131"/>
      <c r="B518" s="2117" t="s">
        <v>656</v>
      </c>
      <c r="C518" s="2118" t="s">
        <v>411</v>
      </c>
      <c r="D518" s="2119"/>
      <c r="E518" s="2120" t="s">
        <v>161</v>
      </c>
      <c r="F518" s="1727" t="s">
        <v>43</v>
      </c>
      <c r="G518" s="1899" t="s">
        <v>760</v>
      </c>
      <c r="H518" s="656">
        <f>ЗвітІнд.Кошторис!G518</f>
        <v>0</v>
      </c>
      <c r="I518" s="1029">
        <f>ЗвітІнд.Кошторис!H518</f>
        <v>0</v>
      </c>
      <c r="J518" s="1548">
        <f>ЗвітІнд.Кошторис!I518</f>
        <v>0</v>
      </c>
      <c r="K518" s="1614" t="s">
        <v>34</v>
      </c>
      <c r="L518" s="1615" t="s">
        <v>34</v>
      </c>
      <c r="M518" s="1615" t="s">
        <v>34</v>
      </c>
      <c r="N518" s="1616" t="s">
        <v>34</v>
      </c>
    </row>
    <row r="519" spans="1:14" s="81" customFormat="1" ht="18.600000000000001" thickBot="1">
      <c r="A519" s="1212"/>
      <c r="B519" s="1552" t="s">
        <v>422</v>
      </c>
      <c r="C519" s="1731" t="s">
        <v>423</v>
      </c>
      <c r="D519" s="1553"/>
      <c r="E519" s="1732" t="s">
        <v>424</v>
      </c>
      <c r="F519" s="2121" t="s">
        <v>43</v>
      </c>
      <c r="G519" s="2122"/>
      <c r="H519" s="977">
        <f>ROUND(H520+H532+H533+H534,1)</f>
        <v>200</v>
      </c>
      <c r="I519" s="978">
        <f>ROUND(I520+I532+I533+I534,1)</f>
        <v>0</v>
      </c>
      <c r="J519" s="1580">
        <f>ROUND(J520+J532+J533+J534,1)</f>
        <v>200</v>
      </c>
      <c r="K519" s="1530" t="s">
        <v>34</v>
      </c>
      <c r="L519" s="1532" t="s">
        <v>34</v>
      </c>
      <c r="M519" s="1532" t="s">
        <v>34</v>
      </c>
      <c r="N519" s="1533" t="s">
        <v>34</v>
      </c>
    </row>
    <row r="520" spans="1:14" s="121" customFormat="1" ht="16.2" outlineLevel="1" thickBot="1">
      <c r="A520" s="131"/>
      <c r="B520" s="2123" t="s">
        <v>425</v>
      </c>
      <c r="C520" s="2079" t="s">
        <v>426</v>
      </c>
      <c r="D520" s="1889"/>
      <c r="E520" s="1847" t="s">
        <v>427</v>
      </c>
      <c r="F520" s="1631" t="s">
        <v>43</v>
      </c>
      <c r="G520" s="1652" t="s">
        <v>752</v>
      </c>
      <c r="H520" s="737">
        <f>ЗвітІнд.Кошторис!G520</f>
        <v>200</v>
      </c>
      <c r="I520" s="1011">
        <f>ЗвітІнд.Кошторис!H520</f>
        <v>0</v>
      </c>
      <c r="J520" s="1636">
        <f>ЗвітІнд.Кошторис!I520</f>
        <v>200</v>
      </c>
      <c r="K520" s="1637" t="s">
        <v>34</v>
      </c>
      <c r="L520" s="1638" t="s">
        <v>34</v>
      </c>
      <c r="M520" s="1638" t="s">
        <v>34</v>
      </c>
      <c r="N520" s="1639" t="s">
        <v>34</v>
      </c>
    </row>
    <row r="521" spans="1:14" s="147" customFormat="1" ht="14.4" outlineLevel="1" thickTop="1">
      <c r="A521" s="460"/>
      <c r="B521" s="1661" t="s">
        <v>428</v>
      </c>
      <c r="C521" s="2048">
        <v>3132</v>
      </c>
      <c r="D521" s="2049" t="s">
        <v>57</v>
      </c>
      <c r="E521" s="2124" t="s">
        <v>429</v>
      </c>
      <c r="F521" s="2125" t="s">
        <v>43</v>
      </c>
      <c r="G521" s="2126" t="s">
        <v>752</v>
      </c>
      <c r="H521" s="731">
        <f>ЗвітІнд.Кошторис!G521</f>
        <v>120</v>
      </c>
      <c r="I521" s="1046">
        <f>ЗвітІнд.Кошторис!H521</f>
        <v>0</v>
      </c>
      <c r="J521" s="1730">
        <f>ЗвітІнд.Кошторис!I521</f>
        <v>120</v>
      </c>
      <c r="K521" s="1614" t="s">
        <v>34</v>
      </c>
      <c r="L521" s="1615" t="s">
        <v>34</v>
      </c>
      <c r="M521" s="1615" t="s">
        <v>34</v>
      </c>
      <c r="N521" s="1616" t="s">
        <v>34</v>
      </c>
    </row>
    <row r="522" spans="1:14" s="136" customFormat="1" ht="12" outlineLevel="1">
      <c r="A522" s="1213"/>
      <c r="B522" s="1617"/>
      <c r="C522" s="1797"/>
      <c r="D522" s="2127"/>
      <c r="E522" s="1619" t="s">
        <v>85</v>
      </c>
      <c r="F522" s="1620" t="s">
        <v>35</v>
      </c>
      <c r="G522" s="1621" t="s">
        <v>752</v>
      </c>
      <c r="H522" s="2096">
        <f>ЗвітІнд.Кошторис!G522</f>
        <v>1</v>
      </c>
      <c r="I522" s="2097">
        <f>ЗвітІнд.Кошторис!H522</f>
        <v>0</v>
      </c>
      <c r="J522" s="2098">
        <f>ЗвітІнд.Кошторис!I522</f>
        <v>1</v>
      </c>
      <c r="K522" s="1596" t="s">
        <v>34</v>
      </c>
      <c r="L522" s="1597" t="s">
        <v>34</v>
      </c>
      <c r="M522" s="1597" t="s">
        <v>34</v>
      </c>
      <c r="N522" s="1598" t="s">
        <v>34</v>
      </c>
    </row>
    <row r="523" spans="1:14" s="20" customFormat="1" outlineLevel="1">
      <c r="A523" s="460"/>
      <c r="B523" s="1687" t="s">
        <v>430</v>
      </c>
      <c r="C523" s="1688">
        <v>3132</v>
      </c>
      <c r="D523" s="1689" t="s">
        <v>57</v>
      </c>
      <c r="E523" s="2128" t="s">
        <v>431</v>
      </c>
      <c r="F523" s="1628" t="s">
        <v>43</v>
      </c>
      <c r="G523" s="1629" t="s">
        <v>752</v>
      </c>
      <c r="H523" s="653">
        <f>ЗвітІнд.Кошторис!G523</f>
        <v>0</v>
      </c>
      <c r="I523" s="836">
        <f>ЗвітІнд.Кошторис!H523</f>
        <v>0</v>
      </c>
      <c r="J523" s="837">
        <f>ЗвітІнд.Кошторис!I523</f>
        <v>0</v>
      </c>
      <c r="K523" s="1614" t="s">
        <v>34</v>
      </c>
      <c r="L523" s="1615" t="s">
        <v>34</v>
      </c>
      <c r="M523" s="1615" t="s">
        <v>34</v>
      </c>
      <c r="N523" s="1616" t="s">
        <v>34</v>
      </c>
    </row>
    <row r="524" spans="1:14" s="136" customFormat="1" ht="12" outlineLevel="1">
      <c r="A524" s="1213"/>
      <c r="B524" s="1589"/>
      <c r="C524" s="1642"/>
      <c r="D524" s="1739"/>
      <c r="E524" s="1592" t="s">
        <v>85</v>
      </c>
      <c r="F524" s="1620" t="s">
        <v>35</v>
      </c>
      <c r="G524" s="1621" t="s">
        <v>752</v>
      </c>
      <c r="H524" s="2096">
        <f>ЗвітІнд.Кошторис!G524</f>
        <v>0</v>
      </c>
      <c r="I524" s="2097">
        <f>ЗвітІнд.Кошторис!H524</f>
        <v>0</v>
      </c>
      <c r="J524" s="2098">
        <f>ЗвітІнд.Кошторис!I524</f>
        <v>0</v>
      </c>
      <c r="K524" s="1596" t="s">
        <v>34</v>
      </c>
      <c r="L524" s="1597" t="s">
        <v>34</v>
      </c>
      <c r="M524" s="1597" t="s">
        <v>34</v>
      </c>
      <c r="N524" s="1598" t="s">
        <v>34</v>
      </c>
    </row>
    <row r="525" spans="1:14" s="20" customFormat="1" ht="26.4" outlineLevel="1">
      <c r="A525" s="460"/>
      <c r="B525" s="1687" t="s">
        <v>432</v>
      </c>
      <c r="C525" s="1688">
        <v>3132</v>
      </c>
      <c r="D525" s="1689" t="s">
        <v>57</v>
      </c>
      <c r="E525" s="2128" t="s">
        <v>659</v>
      </c>
      <c r="F525" s="1628" t="s">
        <v>43</v>
      </c>
      <c r="G525" s="1629" t="s">
        <v>752</v>
      </c>
      <c r="H525" s="653">
        <f>ЗвітІнд.Кошторис!G525</f>
        <v>0</v>
      </c>
      <c r="I525" s="836">
        <f>ЗвітІнд.Кошторис!H525</f>
        <v>0</v>
      </c>
      <c r="J525" s="837">
        <f>ЗвітІнд.Кошторис!I525</f>
        <v>0</v>
      </c>
      <c r="K525" s="1614" t="s">
        <v>34</v>
      </c>
      <c r="L525" s="1615" t="s">
        <v>34</v>
      </c>
      <c r="M525" s="1615" t="s">
        <v>34</v>
      </c>
      <c r="N525" s="1616" t="s">
        <v>34</v>
      </c>
    </row>
    <row r="526" spans="1:14" s="136" customFormat="1" ht="12" outlineLevel="1">
      <c r="A526" s="1213"/>
      <c r="B526" s="1589"/>
      <c r="C526" s="1642"/>
      <c r="D526" s="1739"/>
      <c r="E526" s="1592" t="s">
        <v>85</v>
      </c>
      <c r="F526" s="1620" t="s">
        <v>35</v>
      </c>
      <c r="G526" s="1621" t="s">
        <v>752</v>
      </c>
      <c r="H526" s="2096">
        <f>ЗвітІнд.Кошторис!G526</f>
        <v>0</v>
      </c>
      <c r="I526" s="2097">
        <f>ЗвітІнд.Кошторис!H526</f>
        <v>0</v>
      </c>
      <c r="J526" s="2098">
        <f>ЗвітІнд.Кошторис!I526</f>
        <v>0</v>
      </c>
      <c r="K526" s="1596" t="s">
        <v>34</v>
      </c>
      <c r="L526" s="1597" t="s">
        <v>34</v>
      </c>
      <c r="M526" s="1597" t="s">
        <v>34</v>
      </c>
      <c r="N526" s="1598" t="s">
        <v>34</v>
      </c>
    </row>
    <row r="527" spans="1:14" s="20" customFormat="1" outlineLevel="1">
      <c r="A527" s="460"/>
      <c r="B527" s="1687" t="s">
        <v>433</v>
      </c>
      <c r="C527" s="1688">
        <v>3132</v>
      </c>
      <c r="D527" s="1689" t="s">
        <v>75</v>
      </c>
      <c r="E527" s="2128" t="s">
        <v>434</v>
      </c>
      <c r="F527" s="1628" t="s">
        <v>43</v>
      </c>
      <c r="G527" s="1629" t="s">
        <v>752</v>
      </c>
      <c r="H527" s="653">
        <f>ЗвітІнд.Кошторис!G527</f>
        <v>0</v>
      </c>
      <c r="I527" s="836">
        <f>ЗвітІнд.Кошторис!H527</f>
        <v>0</v>
      </c>
      <c r="J527" s="837">
        <f>ЗвітІнд.Кошторис!I527</f>
        <v>0</v>
      </c>
      <c r="K527" s="1614" t="s">
        <v>34</v>
      </c>
      <c r="L527" s="1615" t="s">
        <v>34</v>
      </c>
      <c r="M527" s="1615" t="s">
        <v>34</v>
      </c>
      <c r="N527" s="1616" t="s">
        <v>34</v>
      </c>
    </row>
    <row r="528" spans="1:14" s="136" customFormat="1" ht="12" outlineLevel="1">
      <c r="A528" s="1213"/>
      <c r="B528" s="1589"/>
      <c r="C528" s="1642"/>
      <c r="D528" s="1739"/>
      <c r="E528" s="1592" t="s">
        <v>85</v>
      </c>
      <c r="F528" s="1620" t="s">
        <v>35</v>
      </c>
      <c r="G528" s="1621" t="s">
        <v>752</v>
      </c>
      <c r="H528" s="2096">
        <f>ЗвітІнд.Кошторис!G528</f>
        <v>0</v>
      </c>
      <c r="I528" s="2097">
        <f>ЗвітІнд.Кошторис!H528</f>
        <v>0</v>
      </c>
      <c r="J528" s="2098">
        <f>ЗвітІнд.Кошторис!I528</f>
        <v>0</v>
      </c>
      <c r="K528" s="1596" t="s">
        <v>34</v>
      </c>
      <c r="L528" s="1597" t="s">
        <v>34</v>
      </c>
      <c r="M528" s="1597" t="s">
        <v>34</v>
      </c>
      <c r="N528" s="1598" t="s">
        <v>34</v>
      </c>
    </row>
    <row r="529" spans="1:14" s="20" customFormat="1" ht="26.4" outlineLevel="1">
      <c r="A529" s="460"/>
      <c r="B529" s="1687" t="s">
        <v>435</v>
      </c>
      <c r="C529" s="1688" t="s">
        <v>426</v>
      </c>
      <c r="D529" s="1689" t="s">
        <v>83</v>
      </c>
      <c r="E529" s="2129" t="s">
        <v>436</v>
      </c>
      <c r="F529" s="1628" t="s">
        <v>43</v>
      </c>
      <c r="G529" s="1629" t="s">
        <v>752</v>
      </c>
      <c r="H529" s="653">
        <f>ЗвітІнд.Кошторис!G529</f>
        <v>80</v>
      </c>
      <c r="I529" s="836">
        <f>ЗвітІнд.Кошторис!H529</f>
        <v>0</v>
      </c>
      <c r="J529" s="837">
        <f>ЗвітІнд.Кошторис!I529</f>
        <v>80</v>
      </c>
      <c r="K529" s="1614" t="s">
        <v>34</v>
      </c>
      <c r="L529" s="1615" t="s">
        <v>34</v>
      </c>
      <c r="M529" s="1615" t="s">
        <v>34</v>
      </c>
      <c r="N529" s="1616" t="s">
        <v>34</v>
      </c>
    </row>
    <row r="530" spans="1:14" s="136" customFormat="1" ht="12" outlineLevel="1">
      <c r="A530" s="1213"/>
      <c r="B530" s="1617"/>
      <c r="C530" s="1797"/>
      <c r="D530" s="2127"/>
      <c r="E530" s="1619" t="s">
        <v>85</v>
      </c>
      <c r="F530" s="1620" t="s">
        <v>35</v>
      </c>
      <c r="G530" s="1621" t="s">
        <v>752</v>
      </c>
      <c r="H530" s="838">
        <f>ЗвітІнд.Кошторис!G530</f>
        <v>1</v>
      </c>
      <c r="I530" s="1594">
        <f>ЗвітІнд.Кошторис!H530</f>
        <v>0</v>
      </c>
      <c r="J530" s="1595">
        <f>ЗвітІнд.Кошторис!I530</f>
        <v>1</v>
      </c>
      <c r="K530" s="1596" t="s">
        <v>34</v>
      </c>
      <c r="L530" s="1597" t="s">
        <v>34</v>
      </c>
      <c r="M530" s="1597" t="s">
        <v>34</v>
      </c>
      <c r="N530" s="1598" t="s">
        <v>34</v>
      </c>
    </row>
    <row r="531" spans="1:14" s="136" customFormat="1" ht="12.6" outlineLevel="1" thickBot="1">
      <c r="A531" s="1213"/>
      <c r="B531" s="1622"/>
      <c r="C531" s="1798"/>
      <c r="D531" s="2076"/>
      <c r="E531" s="1623" t="s">
        <v>468</v>
      </c>
      <c r="F531" s="1624" t="s">
        <v>62</v>
      </c>
      <c r="G531" s="1625" t="s">
        <v>752</v>
      </c>
      <c r="H531" s="1604">
        <f>ЗвітІнд.Кошторис!G531</f>
        <v>80000</v>
      </c>
      <c r="I531" s="1605">
        <f>ЗвітІнд.Кошторис!H531</f>
        <v>0</v>
      </c>
      <c r="J531" s="1606">
        <f>ЗвітІнд.Кошторис!I531</f>
        <v>80000</v>
      </c>
      <c r="K531" s="1607" t="s">
        <v>34</v>
      </c>
      <c r="L531" s="1608" t="s">
        <v>34</v>
      </c>
      <c r="M531" s="1608" t="s">
        <v>34</v>
      </c>
      <c r="N531" s="1609" t="s">
        <v>34</v>
      </c>
    </row>
    <row r="532" spans="1:14" s="522" customFormat="1" ht="16.8" outlineLevel="1" thickTop="1" thickBot="1">
      <c r="A532" s="131"/>
      <c r="B532" s="1715" t="s">
        <v>611</v>
      </c>
      <c r="C532" s="1710">
        <v>3132</v>
      </c>
      <c r="D532" s="1716" t="s">
        <v>92</v>
      </c>
      <c r="E532" s="1656" t="s">
        <v>654</v>
      </c>
      <c r="F532" s="1828" t="s">
        <v>43</v>
      </c>
      <c r="G532" s="2116" t="s">
        <v>752</v>
      </c>
      <c r="H532" s="846">
        <f>ЗвітІнд.Кошторис!G532</f>
        <v>0</v>
      </c>
      <c r="I532" s="868">
        <f>ЗвітІнд.Кошторис!H532</f>
        <v>0</v>
      </c>
      <c r="J532" s="869">
        <f>ЗвітІнд.Кошторис!I532</f>
        <v>0</v>
      </c>
      <c r="K532" s="1658" t="s">
        <v>34</v>
      </c>
      <c r="L532" s="1659" t="s">
        <v>34</v>
      </c>
      <c r="M532" s="1659" t="s">
        <v>34</v>
      </c>
      <c r="N532" s="1660" t="s">
        <v>34</v>
      </c>
    </row>
    <row r="533" spans="1:14" s="136" customFormat="1" ht="16.8" outlineLevel="1" thickTop="1" thickBot="1">
      <c r="A533" s="131"/>
      <c r="B533" s="1715" t="s">
        <v>657</v>
      </c>
      <c r="C533" s="1710">
        <v>3132</v>
      </c>
      <c r="D533" s="1716"/>
      <c r="E533" s="1656" t="s">
        <v>719</v>
      </c>
      <c r="F533" s="1828" t="s">
        <v>43</v>
      </c>
      <c r="G533" s="2116" t="s">
        <v>752</v>
      </c>
      <c r="H533" s="846">
        <f>ЗвітІнд.Кошторис!G533</f>
        <v>0</v>
      </c>
      <c r="I533" s="868">
        <f>ЗвітІнд.Кошторис!H533</f>
        <v>0</v>
      </c>
      <c r="J533" s="869">
        <f>ЗвітІнд.Кошторис!I533</f>
        <v>0</v>
      </c>
      <c r="K533" s="1658" t="s">
        <v>34</v>
      </c>
      <c r="L533" s="1659" t="s">
        <v>34</v>
      </c>
      <c r="M533" s="1659" t="s">
        <v>34</v>
      </c>
      <c r="N533" s="1660" t="s">
        <v>34</v>
      </c>
    </row>
    <row r="534" spans="1:14" s="20" customFormat="1" ht="27.6" outlineLevel="1" thickTop="1" thickBot="1">
      <c r="A534" s="131"/>
      <c r="B534" s="2035" t="s">
        <v>658</v>
      </c>
      <c r="C534" s="1547" t="s">
        <v>426</v>
      </c>
      <c r="D534" s="1986"/>
      <c r="E534" s="1852" t="s">
        <v>161</v>
      </c>
      <c r="F534" s="1547" t="s">
        <v>43</v>
      </c>
      <c r="G534" s="1899" t="s">
        <v>760</v>
      </c>
      <c r="H534" s="656">
        <f>ЗвітІнд.Кошторис!G534</f>
        <v>0</v>
      </c>
      <c r="I534" s="1029">
        <f>ЗвітІнд.Кошторис!H534</f>
        <v>0</v>
      </c>
      <c r="J534" s="1548">
        <f>ЗвітІнд.Кошторис!I534</f>
        <v>0</v>
      </c>
      <c r="K534" s="1614" t="s">
        <v>34</v>
      </c>
      <c r="L534" s="1615" t="s">
        <v>34</v>
      </c>
      <c r="M534" s="1615" t="s">
        <v>34</v>
      </c>
      <c r="N534" s="1616" t="s">
        <v>34</v>
      </c>
    </row>
    <row r="535" spans="1:14" s="81" customFormat="1" ht="18.600000000000001" thickBot="1">
      <c r="A535" s="1212"/>
      <c r="B535" s="1552" t="s">
        <v>437</v>
      </c>
      <c r="C535" s="1731" t="s">
        <v>438</v>
      </c>
      <c r="D535" s="1553"/>
      <c r="E535" s="1976" t="s">
        <v>439</v>
      </c>
      <c r="F535" s="1578" t="s">
        <v>43</v>
      </c>
      <c r="G535" s="1579"/>
      <c r="H535" s="977">
        <f>H536+H541</f>
        <v>0</v>
      </c>
      <c r="I535" s="978">
        <f t="shared" ref="I535:J535" si="21">I536+I541</f>
        <v>0</v>
      </c>
      <c r="J535" s="1580">
        <f t="shared" si="21"/>
        <v>0</v>
      </c>
      <c r="K535" s="1530" t="s">
        <v>34</v>
      </c>
      <c r="L535" s="1532" t="s">
        <v>34</v>
      </c>
      <c r="M535" s="1532" t="s">
        <v>34</v>
      </c>
      <c r="N535" s="1533" t="s">
        <v>34</v>
      </c>
    </row>
    <row r="536" spans="1:14" s="105" customFormat="1" ht="18.600000000000001" outlineLevel="1" thickBot="1">
      <c r="A536" s="1212"/>
      <c r="B536" s="1534" t="s">
        <v>661</v>
      </c>
      <c r="C536" s="1857">
        <v>3142</v>
      </c>
      <c r="D536" s="1858"/>
      <c r="E536" s="1859" t="s">
        <v>660</v>
      </c>
      <c r="F536" s="1931" t="s">
        <v>43</v>
      </c>
      <c r="G536" s="1932"/>
      <c r="H536" s="1933">
        <f>ROUND(H537+H538+H539+H540,1)</f>
        <v>0</v>
      </c>
      <c r="I536" s="1934">
        <f t="shared" ref="I536:J536" si="22">ROUND(I537+I538+I539+I540,1)</f>
        <v>0</v>
      </c>
      <c r="J536" s="1935">
        <f t="shared" si="22"/>
        <v>0</v>
      </c>
      <c r="K536" s="1550" t="s">
        <v>34</v>
      </c>
      <c r="L536" s="1536" t="s">
        <v>34</v>
      </c>
      <c r="M536" s="1536" t="s">
        <v>34</v>
      </c>
      <c r="N536" s="1537" t="s">
        <v>34</v>
      </c>
    </row>
    <row r="537" spans="1:14" s="20" customFormat="1" ht="16.2" outlineLevel="1" thickBot="1">
      <c r="A537" s="131"/>
      <c r="B537" s="1704" t="s">
        <v>664</v>
      </c>
      <c r="C537" s="2130" t="s">
        <v>440</v>
      </c>
      <c r="D537" s="2131" t="s">
        <v>57</v>
      </c>
      <c r="E537" s="1633" t="s">
        <v>612</v>
      </c>
      <c r="F537" s="1705" t="s">
        <v>43</v>
      </c>
      <c r="G537" s="1848" t="s">
        <v>752</v>
      </c>
      <c r="H537" s="653">
        <f>ЗвітІнд.Кошторис!G537</f>
        <v>0</v>
      </c>
      <c r="I537" s="836">
        <f>ЗвітІнд.Кошторис!H537</f>
        <v>0</v>
      </c>
      <c r="J537" s="837">
        <f>ЗвітІнд.Кошторис!I537</f>
        <v>0</v>
      </c>
      <c r="K537" s="2005" t="s">
        <v>34</v>
      </c>
      <c r="L537" s="2006" t="s">
        <v>34</v>
      </c>
      <c r="M537" s="2006" t="s">
        <v>34</v>
      </c>
      <c r="N537" s="2007" t="s">
        <v>34</v>
      </c>
    </row>
    <row r="538" spans="1:14" s="522" customFormat="1" ht="16.8" outlineLevel="1" thickTop="1" thickBot="1">
      <c r="A538" s="131"/>
      <c r="B538" s="1715" t="s">
        <v>665</v>
      </c>
      <c r="C538" s="1710">
        <v>3142</v>
      </c>
      <c r="D538" s="1716" t="s">
        <v>92</v>
      </c>
      <c r="E538" s="1656" t="s">
        <v>654</v>
      </c>
      <c r="F538" s="1828" t="s">
        <v>43</v>
      </c>
      <c r="G538" s="2116" t="s">
        <v>752</v>
      </c>
      <c r="H538" s="846">
        <f>ЗвітІнд.Кошторис!G538</f>
        <v>0</v>
      </c>
      <c r="I538" s="868">
        <f>ЗвітІнд.Кошторис!H538</f>
        <v>0</v>
      </c>
      <c r="J538" s="869">
        <f>ЗвітІнд.Кошторис!I538</f>
        <v>0</v>
      </c>
      <c r="K538" s="1658" t="s">
        <v>34</v>
      </c>
      <c r="L538" s="1659" t="s">
        <v>34</v>
      </c>
      <c r="M538" s="1659" t="s">
        <v>34</v>
      </c>
      <c r="N538" s="1660" t="s">
        <v>34</v>
      </c>
    </row>
    <row r="539" spans="1:14" s="20" customFormat="1" ht="16.8" outlineLevel="1" thickTop="1" thickBot="1">
      <c r="A539" s="131"/>
      <c r="B539" s="1715" t="s">
        <v>666</v>
      </c>
      <c r="C539" s="1710">
        <v>3142</v>
      </c>
      <c r="D539" s="1716"/>
      <c r="E539" s="1656" t="s">
        <v>720</v>
      </c>
      <c r="F539" s="1828" t="s">
        <v>43</v>
      </c>
      <c r="G539" s="2132" t="s">
        <v>752</v>
      </c>
      <c r="H539" s="731">
        <f>ЗвітІнд.Кошторис!G539</f>
        <v>0</v>
      </c>
      <c r="I539" s="1046">
        <f>ЗвітІнд.Кошторис!H539</f>
        <v>0</v>
      </c>
      <c r="J539" s="1730">
        <f>ЗвітІнд.Кошторис!I539</f>
        <v>0</v>
      </c>
      <c r="K539" s="1637" t="s">
        <v>34</v>
      </c>
      <c r="L539" s="1638" t="s">
        <v>34</v>
      </c>
      <c r="M539" s="1638" t="s">
        <v>34</v>
      </c>
      <c r="N539" s="1639" t="s">
        <v>34</v>
      </c>
    </row>
    <row r="540" spans="1:14" s="20" customFormat="1" ht="27.6" outlineLevel="1" thickTop="1" thickBot="1">
      <c r="A540" s="1212"/>
      <c r="B540" s="2133" t="s">
        <v>667</v>
      </c>
      <c r="C540" s="2134" t="s">
        <v>440</v>
      </c>
      <c r="D540" s="2135"/>
      <c r="E540" s="2136" t="s">
        <v>161</v>
      </c>
      <c r="F540" s="2137" t="s">
        <v>43</v>
      </c>
      <c r="G540" s="1899" t="s">
        <v>760</v>
      </c>
      <c r="H540" s="742">
        <f>ЗвітІнд.Кошторис!G540</f>
        <v>0</v>
      </c>
      <c r="I540" s="1070">
        <f>ЗвітІнд.Кошторис!H540</f>
        <v>0</v>
      </c>
      <c r="J540" s="2138">
        <f>ЗвітІнд.Кошторис!I540</f>
        <v>0</v>
      </c>
      <c r="K540" s="1902" t="s">
        <v>34</v>
      </c>
      <c r="L540" s="1903" t="s">
        <v>34</v>
      </c>
      <c r="M540" s="1903" t="s">
        <v>34</v>
      </c>
      <c r="N540" s="1904" t="s">
        <v>34</v>
      </c>
    </row>
    <row r="541" spans="1:14" s="105" customFormat="1" ht="18.600000000000001" outlineLevel="1" thickBot="1">
      <c r="A541" s="1212"/>
      <c r="B541" s="1534" t="s">
        <v>663</v>
      </c>
      <c r="C541" s="1857">
        <v>3143</v>
      </c>
      <c r="D541" s="1858"/>
      <c r="E541" s="1859" t="s">
        <v>662</v>
      </c>
      <c r="F541" s="1931" t="s">
        <v>43</v>
      </c>
      <c r="G541" s="1932"/>
      <c r="H541" s="2139">
        <f>ROUND(H542+H543+H544+H545,1)</f>
        <v>0</v>
      </c>
      <c r="I541" s="1934">
        <f t="shared" ref="I541:J541" si="23">ROUND(I542+I543+I544+I545,1)</f>
        <v>0</v>
      </c>
      <c r="J541" s="1995">
        <f t="shared" si="23"/>
        <v>0</v>
      </c>
      <c r="K541" s="1550" t="s">
        <v>34</v>
      </c>
      <c r="L541" s="1536" t="s">
        <v>34</v>
      </c>
      <c r="M541" s="1536" t="s">
        <v>34</v>
      </c>
      <c r="N541" s="1537" t="s">
        <v>34</v>
      </c>
    </row>
    <row r="542" spans="1:14" s="20" customFormat="1" ht="27" outlineLevel="1" thickBot="1">
      <c r="A542" s="1212"/>
      <c r="B542" s="2140" t="s">
        <v>668</v>
      </c>
      <c r="C542" s="2141" t="s">
        <v>441</v>
      </c>
      <c r="D542" s="2142" t="s">
        <v>57</v>
      </c>
      <c r="E542" s="2143" t="s">
        <v>613</v>
      </c>
      <c r="F542" s="2144" t="s">
        <v>43</v>
      </c>
      <c r="G542" s="2145" t="s">
        <v>752</v>
      </c>
      <c r="H542" s="934">
        <f>ЗвітІнд.Кошторис!G542</f>
        <v>0</v>
      </c>
      <c r="I542" s="1082">
        <f>ЗвітІнд.Кошторис!H542</f>
        <v>0</v>
      </c>
      <c r="J542" s="2146">
        <f>ЗвітІнд.Кошторис!I542</f>
        <v>0</v>
      </c>
      <c r="K542" s="2005" t="s">
        <v>34</v>
      </c>
      <c r="L542" s="2006" t="s">
        <v>34</v>
      </c>
      <c r="M542" s="2006" t="s">
        <v>34</v>
      </c>
      <c r="N542" s="2007" t="s">
        <v>34</v>
      </c>
    </row>
    <row r="543" spans="1:14" s="522" customFormat="1" ht="16.8" outlineLevel="1" thickTop="1" thickBot="1">
      <c r="A543" s="131"/>
      <c r="B543" s="1715" t="s">
        <v>669</v>
      </c>
      <c r="C543" s="1710">
        <v>3143</v>
      </c>
      <c r="D543" s="1716" t="s">
        <v>92</v>
      </c>
      <c r="E543" s="1656" t="s">
        <v>654</v>
      </c>
      <c r="F543" s="1828" t="s">
        <v>43</v>
      </c>
      <c r="G543" s="2116" t="s">
        <v>752</v>
      </c>
      <c r="H543" s="846">
        <f>ЗвітІнд.Кошторис!G543</f>
        <v>0</v>
      </c>
      <c r="I543" s="868">
        <f>ЗвітІнд.Кошторис!H543</f>
        <v>0</v>
      </c>
      <c r="J543" s="869">
        <f>ЗвітІнд.Кошторис!I543</f>
        <v>0</v>
      </c>
      <c r="K543" s="1658" t="s">
        <v>34</v>
      </c>
      <c r="L543" s="1659" t="s">
        <v>34</v>
      </c>
      <c r="M543" s="1659" t="s">
        <v>34</v>
      </c>
      <c r="N543" s="1660" t="s">
        <v>34</v>
      </c>
    </row>
    <row r="544" spans="1:14" s="20" customFormat="1" ht="16.8" outlineLevel="1" thickTop="1" thickBot="1">
      <c r="A544" s="131"/>
      <c r="B544" s="1715" t="s">
        <v>670</v>
      </c>
      <c r="C544" s="1710">
        <v>3143</v>
      </c>
      <c r="D544" s="1716"/>
      <c r="E544" s="1656" t="s">
        <v>720</v>
      </c>
      <c r="F544" s="1828" t="s">
        <v>43</v>
      </c>
      <c r="G544" s="2116" t="s">
        <v>752</v>
      </c>
      <c r="H544" s="846">
        <f>ЗвітІнд.Кошторис!G544</f>
        <v>0</v>
      </c>
      <c r="I544" s="868">
        <f>ЗвітІнд.Кошторис!H544</f>
        <v>0</v>
      </c>
      <c r="J544" s="869">
        <f>ЗвітІнд.Кошторис!I544</f>
        <v>0</v>
      </c>
      <c r="K544" s="1637" t="s">
        <v>34</v>
      </c>
      <c r="L544" s="1638" t="s">
        <v>34</v>
      </c>
      <c r="M544" s="1638" t="s">
        <v>34</v>
      </c>
      <c r="N544" s="1639" t="s">
        <v>34</v>
      </c>
    </row>
    <row r="545" spans="1:14" s="20" customFormat="1" ht="27.6" outlineLevel="1" thickTop="1" thickBot="1">
      <c r="A545" s="1212"/>
      <c r="B545" s="2147" t="s">
        <v>671</v>
      </c>
      <c r="C545" s="1895">
        <v>3143</v>
      </c>
      <c r="D545" s="1896"/>
      <c r="E545" s="1897" t="s">
        <v>161</v>
      </c>
      <c r="F545" s="2148" t="s">
        <v>43</v>
      </c>
      <c r="G545" s="1899" t="s">
        <v>760</v>
      </c>
      <c r="H545" s="783">
        <f>ЗвітІнд.Кошторис!G545</f>
        <v>0</v>
      </c>
      <c r="I545" s="1089">
        <f>ЗвітІнд.Кошторис!H545</f>
        <v>0</v>
      </c>
      <c r="J545" s="2149">
        <f>ЗвітІнд.Кошторис!I545</f>
        <v>0</v>
      </c>
      <c r="K545" s="2150" t="s">
        <v>34</v>
      </c>
      <c r="L545" s="2151" t="s">
        <v>34</v>
      </c>
      <c r="M545" s="2151" t="s">
        <v>34</v>
      </c>
      <c r="N545" s="2152" t="s">
        <v>34</v>
      </c>
    </row>
    <row r="546" spans="1:14" s="81" customFormat="1" ht="18.600000000000001" thickBot="1">
      <c r="A546" s="1212"/>
      <c r="B546" s="1853" t="s">
        <v>442</v>
      </c>
      <c r="C546" s="2153" t="s">
        <v>443</v>
      </c>
      <c r="D546" s="2154"/>
      <c r="E546" s="2155" t="s">
        <v>444</v>
      </c>
      <c r="F546" s="2156" t="s">
        <v>43</v>
      </c>
      <c r="G546" s="2157"/>
      <c r="H546" s="977">
        <f>ROUND(H547+H548,1)</f>
        <v>0</v>
      </c>
      <c r="I546" s="978">
        <f>ROUND(I547+I548,1)</f>
        <v>0</v>
      </c>
      <c r="J546" s="1580">
        <f>ROUND(J547+J548,1)</f>
        <v>0</v>
      </c>
      <c r="K546" s="1519" t="s">
        <v>34</v>
      </c>
      <c r="L546" s="1521" t="s">
        <v>34</v>
      </c>
      <c r="M546" s="1521" t="s">
        <v>34</v>
      </c>
      <c r="N546" s="1522" t="s">
        <v>34</v>
      </c>
    </row>
    <row r="547" spans="1:14" s="136" customFormat="1" ht="16.2" outlineLevel="1" thickBot="1">
      <c r="A547" s="131"/>
      <c r="B547" s="1748" t="s">
        <v>643</v>
      </c>
      <c r="C547" s="1685">
        <v>3160</v>
      </c>
      <c r="D547" s="1686" t="s">
        <v>57</v>
      </c>
      <c r="E547" s="1651" t="s">
        <v>645</v>
      </c>
      <c r="F547" s="2158" t="s">
        <v>43</v>
      </c>
      <c r="G547" s="2159" t="s">
        <v>762</v>
      </c>
      <c r="H547" s="737">
        <f>ЗвітІнд.Кошторис!G547</f>
        <v>0</v>
      </c>
      <c r="I547" s="1011">
        <f>ЗвітІнд.Кошторис!H547</f>
        <v>0</v>
      </c>
      <c r="J547" s="1636">
        <f>ЗвітІнд.Кошторис!I547</f>
        <v>0</v>
      </c>
      <c r="K547" s="1637" t="s">
        <v>34</v>
      </c>
      <c r="L547" s="1638" t="s">
        <v>34</v>
      </c>
      <c r="M547" s="1638" t="s">
        <v>34</v>
      </c>
      <c r="N547" s="1639" t="s">
        <v>34</v>
      </c>
    </row>
    <row r="548" spans="1:14" s="20" customFormat="1" ht="27.6" outlineLevel="1" thickTop="1" thickBot="1">
      <c r="A548" s="131"/>
      <c r="B548" s="2035" t="s">
        <v>644</v>
      </c>
      <c r="C548" s="1547">
        <v>3160</v>
      </c>
      <c r="D548" s="1986"/>
      <c r="E548" s="1852" t="s">
        <v>161</v>
      </c>
      <c r="F548" s="1547" t="s">
        <v>43</v>
      </c>
      <c r="G548" s="1899" t="s">
        <v>760</v>
      </c>
      <c r="H548" s="656">
        <f>ЗвітІнд.Кошторис!G548</f>
        <v>0</v>
      </c>
      <c r="I548" s="1029">
        <f>ЗвітІнд.Кошторис!H548</f>
        <v>0</v>
      </c>
      <c r="J548" s="1548">
        <f>ЗвітІнд.Кошторис!I548</f>
        <v>0</v>
      </c>
      <c r="K548" s="2150" t="s">
        <v>34</v>
      </c>
      <c r="L548" s="2151" t="s">
        <v>34</v>
      </c>
      <c r="M548" s="2151" t="s">
        <v>34</v>
      </c>
      <c r="N548" s="2152" t="s">
        <v>34</v>
      </c>
    </row>
    <row r="549" spans="1:14" s="381" customFormat="1" ht="23.4" thickBot="1">
      <c r="A549" s="1228"/>
      <c r="B549" s="2036"/>
      <c r="C549" s="2038"/>
      <c r="D549" s="2160"/>
      <c r="E549" s="2161" t="s">
        <v>445</v>
      </c>
      <c r="F549" s="1501" t="s">
        <v>43</v>
      </c>
      <c r="G549" s="1502"/>
      <c r="H549" s="1503">
        <f>H51+H410</f>
        <v>29766.7</v>
      </c>
      <c r="I549" s="1504">
        <f>I51+I410</f>
        <v>25946.9</v>
      </c>
      <c r="J549" s="1505">
        <f>J51+J410</f>
        <v>3819.7999999999993</v>
      </c>
      <c r="K549" s="2043" t="s">
        <v>34</v>
      </c>
      <c r="L549" s="1508" t="s">
        <v>34</v>
      </c>
      <c r="M549" s="1508" t="s">
        <v>34</v>
      </c>
      <c r="N549" s="1509" t="s">
        <v>34</v>
      </c>
    </row>
    <row r="550" spans="1:14" s="1345" customFormat="1" ht="10.199999999999999" hidden="1" outlineLevel="1">
      <c r="B550" s="2162"/>
      <c r="C550" s="2162"/>
      <c r="D550" s="2162"/>
      <c r="E550" s="2162"/>
      <c r="F550" s="2162"/>
      <c r="G550" s="2162"/>
      <c r="H550" s="2162"/>
      <c r="I550" s="2162"/>
      <c r="J550" s="2162"/>
      <c r="K550" s="2162"/>
      <c r="L550" s="2162"/>
      <c r="M550" s="2162"/>
      <c r="N550" s="2162"/>
    </row>
    <row r="551" spans="1:14" s="1345" customFormat="1" ht="10.199999999999999" hidden="1" outlineLevel="1">
      <c r="B551" s="2162"/>
      <c r="C551" s="2162"/>
      <c r="D551" s="2162"/>
      <c r="E551" s="2162"/>
      <c r="F551" s="2162"/>
      <c r="G551" s="2162"/>
      <c r="H551" s="2162"/>
      <c r="I551" s="2162"/>
      <c r="J551" s="2162"/>
      <c r="K551" s="2162"/>
      <c r="L551" s="2162"/>
      <c r="M551" s="2162"/>
      <c r="N551" s="2162"/>
    </row>
    <row r="552" spans="1:14" s="1345" customFormat="1" ht="15.75" hidden="1" customHeight="1" outlineLevel="1">
      <c r="B552" s="2162"/>
      <c r="C552" s="2162"/>
      <c r="D552" s="2162"/>
      <c r="E552" s="2162"/>
      <c r="F552" s="2162"/>
      <c r="G552" s="2162"/>
      <c r="H552" s="2162"/>
      <c r="I552" s="2162"/>
      <c r="J552" s="2162"/>
      <c r="K552" s="2162"/>
      <c r="L552" s="2162"/>
      <c r="M552" s="2162"/>
      <c r="N552" s="2162"/>
    </row>
    <row r="553" spans="1:14" s="1345" customFormat="1" ht="13.5" hidden="1" customHeight="1" outlineLevel="1">
      <c r="B553" s="2162"/>
      <c r="C553" s="2162"/>
      <c r="D553" s="2162"/>
      <c r="E553" s="2162"/>
      <c r="F553" s="2162"/>
      <c r="G553" s="2162"/>
      <c r="H553" s="2162"/>
      <c r="I553" s="2162"/>
      <c r="J553" s="2162"/>
      <c r="K553" s="2162"/>
      <c r="L553" s="2162"/>
      <c r="M553" s="2162"/>
      <c r="N553" s="2162"/>
    </row>
    <row r="554" spans="1:14" s="1345" customFormat="1" ht="13.5" hidden="1" customHeight="1" outlineLevel="1">
      <c r="B554" s="2162"/>
      <c r="C554" s="2162"/>
      <c r="D554" s="2162"/>
      <c r="E554" s="2162"/>
      <c r="F554" s="2162"/>
      <c r="G554" s="2162"/>
      <c r="H554" s="2162"/>
      <c r="I554" s="2162"/>
      <c r="J554" s="2162"/>
      <c r="K554" s="2162"/>
      <c r="L554" s="2162"/>
      <c r="M554" s="2162"/>
      <c r="N554" s="2162"/>
    </row>
    <row r="555" spans="1:14" s="1345" customFormat="1" ht="18.75" hidden="1" customHeight="1" outlineLevel="1">
      <c r="B555" s="2162"/>
      <c r="C555" s="2162"/>
      <c r="D555" s="2162"/>
      <c r="E555" s="2162"/>
      <c r="F555" s="2162"/>
      <c r="G555" s="2162"/>
      <c r="H555" s="2162"/>
      <c r="I555" s="2162"/>
      <c r="J555" s="2162"/>
      <c r="K555" s="2162"/>
      <c r="L555" s="2162"/>
      <c r="M555" s="2162"/>
      <c r="N555" s="2162"/>
    </row>
    <row r="556" spans="1:14" s="1345" customFormat="1" ht="11.25" hidden="1" customHeight="1" outlineLevel="1">
      <c r="B556" s="2162"/>
      <c r="C556" s="2162"/>
      <c r="D556" s="2162"/>
      <c r="E556" s="2162"/>
      <c r="F556" s="2162"/>
      <c r="G556" s="2162"/>
      <c r="H556" s="2162"/>
      <c r="I556" s="2162"/>
      <c r="J556" s="2162"/>
      <c r="K556" s="2162"/>
      <c r="L556" s="2162"/>
      <c r="M556" s="2162"/>
      <c r="N556" s="2162"/>
    </row>
    <row r="557" spans="1:14" s="1345" customFormat="1" ht="18.75" hidden="1" customHeight="1" outlineLevel="1">
      <c r="B557" s="2162"/>
      <c r="C557" s="2162"/>
      <c r="D557" s="2162"/>
      <c r="E557" s="2162"/>
      <c r="F557" s="2162"/>
      <c r="G557" s="2162"/>
      <c r="H557" s="2162"/>
      <c r="I557" s="2162"/>
      <c r="J557" s="2162"/>
      <c r="K557" s="2162"/>
      <c r="L557" s="2162"/>
      <c r="M557" s="2162"/>
      <c r="N557" s="2162"/>
    </row>
    <row r="558" spans="1:14" s="1345" customFormat="1" ht="18.75" hidden="1" customHeight="1" outlineLevel="1">
      <c r="B558" s="2162"/>
      <c r="C558" s="2162"/>
      <c r="D558" s="2162"/>
      <c r="E558" s="2162"/>
      <c r="F558" s="2162"/>
      <c r="G558" s="2162"/>
      <c r="H558" s="2162"/>
      <c r="I558" s="2162"/>
      <c r="J558" s="2162"/>
      <c r="K558" s="2162"/>
      <c r="L558" s="2162"/>
      <c r="M558" s="2162"/>
      <c r="N558" s="2162"/>
    </row>
    <row r="559" spans="1:14" s="1345" customFormat="1" ht="11.25" hidden="1" customHeight="1" outlineLevel="1">
      <c r="B559" s="2162"/>
      <c r="C559" s="2162"/>
      <c r="D559" s="2162"/>
      <c r="E559" s="2162"/>
      <c r="F559" s="2162"/>
      <c r="G559" s="2162"/>
      <c r="H559" s="2162"/>
      <c r="I559" s="2162"/>
      <c r="J559" s="2162"/>
      <c r="K559" s="2162"/>
      <c r="L559" s="2162"/>
      <c r="M559" s="2162"/>
      <c r="N559" s="2162"/>
    </row>
    <row r="560" spans="1:14" s="1345" customFormat="1" ht="10.199999999999999" hidden="1" outlineLevel="1">
      <c r="B560" s="2162"/>
      <c r="C560" s="2162"/>
      <c r="D560" s="2162"/>
      <c r="E560" s="2162"/>
      <c r="F560" s="2162"/>
      <c r="G560" s="2162"/>
      <c r="H560" s="2162"/>
      <c r="I560" s="2162"/>
      <c r="J560" s="2162"/>
      <c r="K560" s="2162"/>
      <c r="L560" s="2162"/>
      <c r="M560" s="2162"/>
      <c r="N560" s="2162"/>
    </row>
    <row r="561" spans="2:14" s="1345" customFormat="1" ht="10.199999999999999" hidden="1" outlineLevel="1">
      <c r="B561" s="2162"/>
      <c r="C561" s="2162"/>
      <c r="D561" s="2162"/>
      <c r="E561" s="2162"/>
      <c r="F561" s="2162"/>
      <c r="G561" s="2162"/>
      <c r="H561" s="2162"/>
      <c r="I561" s="2162"/>
      <c r="J561" s="2162"/>
      <c r="K561" s="2162"/>
      <c r="L561" s="2162"/>
      <c r="M561" s="2162"/>
      <c r="N561" s="2162"/>
    </row>
    <row r="562" spans="2:14" s="1345" customFormat="1" ht="10.199999999999999" hidden="1" outlineLevel="1">
      <c r="B562" s="2162"/>
      <c r="C562" s="2162"/>
      <c r="D562" s="2162"/>
      <c r="E562" s="2162"/>
      <c r="F562" s="2162"/>
      <c r="G562" s="2162"/>
      <c r="H562" s="2162"/>
      <c r="I562" s="2162"/>
      <c r="J562" s="2162"/>
      <c r="K562" s="2162"/>
      <c r="L562" s="2162"/>
      <c r="M562" s="2162"/>
      <c r="N562" s="2162"/>
    </row>
    <row r="563" spans="2:14" s="1345" customFormat="1" ht="10.199999999999999" hidden="1" outlineLevel="1">
      <c r="B563" s="2162"/>
      <c r="C563" s="2162"/>
      <c r="D563" s="2162"/>
      <c r="E563" s="2162"/>
      <c r="F563" s="2162"/>
      <c r="G563" s="2162"/>
      <c r="H563" s="2162"/>
      <c r="I563" s="2162"/>
      <c r="J563" s="2162"/>
      <c r="K563" s="2162"/>
      <c r="L563" s="2162"/>
      <c r="M563" s="2162"/>
      <c r="N563" s="2162"/>
    </row>
    <row r="564" spans="2:14" s="1345" customFormat="1" ht="10.199999999999999" hidden="1" outlineLevel="1">
      <c r="B564" s="2162"/>
      <c r="C564" s="2162"/>
      <c r="D564" s="2162"/>
      <c r="E564" s="2162"/>
      <c r="F564" s="2162"/>
      <c r="G564" s="2162"/>
      <c r="H564" s="2162"/>
      <c r="I564" s="2162"/>
      <c r="J564" s="2162"/>
      <c r="K564" s="2162"/>
      <c r="L564" s="2162"/>
      <c r="M564" s="2162"/>
      <c r="N564" s="2162"/>
    </row>
    <row r="565" spans="2:14" s="1345" customFormat="1" ht="10.199999999999999" hidden="1" outlineLevel="1">
      <c r="B565" s="2162"/>
      <c r="C565" s="2162"/>
      <c r="D565" s="2162"/>
      <c r="E565" s="2162"/>
      <c r="F565" s="2162"/>
      <c r="G565" s="2162"/>
      <c r="H565" s="2162"/>
      <c r="I565" s="2162"/>
      <c r="J565" s="2162"/>
      <c r="K565" s="2162"/>
      <c r="L565" s="2162"/>
      <c r="M565" s="2162"/>
      <c r="N565" s="2162"/>
    </row>
    <row r="566" spans="2:14" s="1345" customFormat="1" ht="10.199999999999999" hidden="1" outlineLevel="1">
      <c r="B566" s="2162"/>
      <c r="C566" s="2162"/>
      <c r="D566" s="2162"/>
      <c r="E566" s="2162"/>
      <c r="F566" s="2162"/>
      <c r="G566" s="2162"/>
      <c r="H566" s="2162"/>
      <c r="I566" s="2162"/>
      <c r="J566" s="2162"/>
      <c r="K566" s="2162"/>
      <c r="L566" s="2162"/>
      <c r="M566" s="2162"/>
      <c r="N566" s="2162"/>
    </row>
    <row r="567" spans="2:14" s="1345" customFormat="1" ht="33.75" hidden="1" customHeight="1" outlineLevel="1">
      <c r="B567" s="2162"/>
      <c r="C567" s="2162"/>
      <c r="D567" s="2162"/>
      <c r="E567" s="2162"/>
      <c r="F567" s="2162"/>
      <c r="G567" s="2162"/>
      <c r="H567" s="2162"/>
      <c r="I567" s="2162"/>
      <c r="J567" s="2162"/>
      <c r="K567" s="2162"/>
      <c r="L567" s="2162"/>
      <c r="M567" s="2162"/>
      <c r="N567" s="2162"/>
    </row>
    <row r="568" spans="2:14" s="1345" customFormat="1" ht="10.199999999999999" hidden="1" outlineLevel="1">
      <c r="B568" s="2162"/>
      <c r="C568" s="2162"/>
      <c r="D568" s="2162"/>
      <c r="E568" s="2162"/>
      <c r="F568" s="2162"/>
      <c r="G568" s="2162"/>
      <c r="H568" s="2162"/>
      <c r="I568" s="2162"/>
      <c r="J568" s="2162"/>
      <c r="K568" s="2162"/>
      <c r="L568" s="2162"/>
      <c r="M568" s="2162"/>
      <c r="N568" s="2162"/>
    </row>
    <row r="569" spans="2:14" s="1345" customFormat="1" ht="10.199999999999999" hidden="1" outlineLevel="1">
      <c r="B569" s="2162"/>
      <c r="C569" s="2162"/>
      <c r="D569" s="2162"/>
      <c r="E569" s="2162"/>
      <c r="F569" s="2162"/>
      <c r="G569" s="2162"/>
      <c r="H569" s="2162"/>
      <c r="I569" s="2162"/>
      <c r="J569" s="2162"/>
      <c r="K569" s="2162"/>
      <c r="L569" s="2162"/>
      <c r="M569" s="2162"/>
      <c r="N569" s="2162"/>
    </row>
    <row r="570" spans="2:14" s="1345" customFormat="1" ht="15.75" hidden="1" customHeight="1" outlineLevel="1">
      <c r="B570" s="2162"/>
      <c r="C570" s="2162"/>
      <c r="D570" s="2162"/>
      <c r="E570" s="2162"/>
      <c r="F570" s="2162"/>
      <c r="G570" s="2162"/>
      <c r="H570" s="2162"/>
      <c r="I570" s="2162"/>
      <c r="J570" s="2162"/>
      <c r="K570" s="2162"/>
      <c r="L570" s="2162"/>
      <c r="M570" s="2162"/>
      <c r="N570" s="2162"/>
    </row>
    <row r="571" spans="2:14" s="1345" customFormat="1" ht="15.75" hidden="1" customHeight="1" outlineLevel="1">
      <c r="B571" s="2162"/>
      <c r="C571" s="2162"/>
      <c r="D571" s="2162"/>
      <c r="E571" s="2162"/>
      <c r="F571" s="2162"/>
      <c r="G571" s="2162"/>
      <c r="H571" s="2162"/>
      <c r="I571" s="2162"/>
      <c r="J571" s="2162"/>
      <c r="K571" s="2162"/>
      <c r="L571" s="2162"/>
      <c r="M571" s="2162"/>
      <c r="N571" s="2162"/>
    </row>
    <row r="572" spans="2:14" s="1345" customFormat="1" ht="15.75" hidden="1" customHeight="1" outlineLevel="1">
      <c r="B572" s="2162"/>
      <c r="C572" s="2162"/>
      <c r="D572" s="2162"/>
      <c r="E572" s="2162"/>
      <c r="F572" s="2162"/>
      <c r="G572" s="2162"/>
      <c r="H572" s="2162"/>
      <c r="I572" s="2162"/>
      <c r="J572" s="2162"/>
      <c r="K572" s="2162"/>
      <c r="L572" s="2162"/>
      <c r="M572" s="2162"/>
      <c r="N572" s="2162"/>
    </row>
    <row r="573" spans="2:14" s="1345" customFormat="1" ht="15.75" hidden="1" customHeight="1" outlineLevel="1">
      <c r="B573" s="2162"/>
      <c r="C573" s="2162"/>
      <c r="D573" s="2162"/>
      <c r="E573" s="2162"/>
      <c r="F573" s="2162"/>
      <c r="G573" s="2162"/>
      <c r="H573" s="2162"/>
      <c r="I573" s="2162"/>
      <c r="J573" s="2162"/>
      <c r="K573" s="2162"/>
      <c r="L573" s="2162"/>
      <c r="M573" s="2162"/>
      <c r="N573" s="2162"/>
    </row>
    <row r="574" spans="2:14" s="1345" customFormat="1" ht="15.75" hidden="1" customHeight="1" outlineLevel="1">
      <c r="B574" s="2162"/>
      <c r="C574" s="2162"/>
      <c r="D574" s="2162"/>
      <c r="E574" s="2162"/>
      <c r="F574" s="2162"/>
      <c r="G574" s="2162"/>
      <c r="H574" s="2162"/>
      <c r="I574" s="2162"/>
      <c r="J574" s="2162"/>
      <c r="K574" s="2162"/>
      <c r="L574" s="2162"/>
      <c r="M574" s="2162"/>
      <c r="N574" s="2162"/>
    </row>
    <row r="575" spans="2:14" s="1345" customFormat="1" ht="15.75" hidden="1" customHeight="1" outlineLevel="1">
      <c r="B575" s="2162"/>
      <c r="C575" s="2162"/>
      <c r="D575" s="2162"/>
      <c r="E575" s="2162"/>
      <c r="F575" s="2162"/>
      <c r="G575" s="2162"/>
      <c r="H575" s="2162"/>
      <c r="I575" s="2162"/>
      <c r="J575" s="2162"/>
      <c r="K575" s="2162"/>
      <c r="L575" s="2162"/>
      <c r="M575" s="2162"/>
      <c r="N575" s="2162"/>
    </row>
    <row r="576" spans="2:14" s="1345" customFormat="1" ht="15.75" hidden="1" customHeight="1" outlineLevel="1">
      <c r="B576" s="2162"/>
      <c r="C576" s="2162"/>
      <c r="D576" s="2162"/>
      <c r="E576" s="2162"/>
      <c r="F576" s="2162"/>
      <c r="G576" s="2162"/>
      <c r="H576" s="2162"/>
      <c r="I576" s="2162"/>
      <c r="J576" s="2162"/>
      <c r="K576" s="2162"/>
      <c r="L576" s="2162"/>
      <c r="M576" s="2162"/>
      <c r="N576" s="2162"/>
    </row>
    <row r="577" spans="1:14" s="1345" customFormat="1" ht="15.75" hidden="1" customHeight="1" outlineLevel="1">
      <c r="B577" s="2162"/>
      <c r="C577" s="2162"/>
      <c r="D577" s="2162"/>
      <c r="E577" s="2162"/>
      <c r="F577" s="2162"/>
      <c r="G577" s="2162"/>
      <c r="H577" s="2162"/>
      <c r="I577" s="2162"/>
      <c r="J577" s="2162"/>
      <c r="K577" s="2162"/>
      <c r="L577" s="2162"/>
      <c r="M577" s="2162"/>
      <c r="N577" s="2162"/>
    </row>
    <row r="578" spans="1:14" s="1345" customFormat="1" ht="15.75" hidden="1" customHeight="1" outlineLevel="1">
      <c r="B578" s="2162"/>
      <c r="C578" s="2162"/>
      <c r="D578" s="2162"/>
      <c r="E578" s="2162"/>
      <c r="F578" s="2162"/>
      <c r="G578" s="2162"/>
      <c r="H578" s="2162"/>
      <c r="I578" s="2162"/>
      <c r="J578" s="2162"/>
      <c r="K578" s="2162"/>
      <c r="L578" s="2162"/>
      <c r="M578" s="2162"/>
      <c r="N578" s="2162"/>
    </row>
    <row r="579" spans="1:14" s="1345" customFormat="1" ht="15.75" hidden="1" customHeight="1" outlineLevel="1">
      <c r="B579" s="2162"/>
      <c r="C579" s="2162"/>
      <c r="D579" s="2162"/>
      <c r="E579" s="2162"/>
      <c r="F579" s="2162"/>
      <c r="G579" s="2162"/>
      <c r="H579" s="2162"/>
      <c r="I579" s="2162"/>
      <c r="J579" s="2162"/>
      <c r="K579" s="2162"/>
      <c r="L579" s="2162"/>
      <c r="M579" s="2162"/>
      <c r="N579" s="2162"/>
    </row>
    <row r="580" spans="1:14" s="1345" customFormat="1" ht="15.75" hidden="1" customHeight="1" outlineLevel="1">
      <c r="B580" s="2162"/>
      <c r="C580" s="2162"/>
      <c r="D580" s="2162"/>
      <c r="E580" s="2162"/>
      <c r="F580" s="2162"/>
      <c r="G580" s="2162"/>
      <c r="H580" s="2162"/>
      <c r="I580" s="2162"/>
      <c r="J580" s="2162"/>
      <c r="K580" s="2162"/>
      <c r="L580" s="2162"/>
      <c r="M580" s="2162"/>
      <c r="N580" s="2162"/>
    </row>
    <row r="581" spans="1:14" s="1344" customFormat="1" collapsed="1">
      <c r="B581" s="2163"/>
      <c r="C581" s="2163"/>
      <c r="D581" s="2163"/>
      <c r="E581" s="2163"/>
      <c r="F581" s="2163"/>
      <c r="G581" s="2163"/>
      <c r="H581" s="2163"/>
      <c r="I581" s="2163"/>
      <c r="J581" s="2163"/>
      <c r="K581" s="2163"/>
      <c r="L581" s="2163"/>
      <c r="M581" s="2163"/>
      <c r="N581" s="2163"/>
    </row>
    <row r="582" spans="1:14">
      <c r="B582" s="455"/>
      <c r="C582" s="2164"/>
      <c r="D582" s="455"/>
      <c r="E582" s="455"/>
      <c r="F582" s="455"/>
      <c r="G582" s="455"/>
      <c r="H582" s="1244"/>
      <c r="I582" s="455"/>
      <c r="J582" s="455"/>
      <c r="K582" s="1244"/>
      <c r="L582" s="1244"/>
      <c r="M582" s="1244"/>
      <c r="N582" s="1244"/>
    </row>
    <row r="583" spans="1:14" ht="18">
      <c r="B583" s="455"/>
      <c r="C583" s="2165" t="s">
        <v>461</v>
      </c>
      <c r="D583" s="2166"/>
      <c r="E583" s="2166"/>
      <c r="F583" s="2166"/>
      <c r="G583" s="2166"/>
      <c r="H583" s="2299">
        <f>ЗвітІнд.Кошторис!G583:I583</f>
        <v>0</v>
      </c>
      <c r="I583" s="2299"/>
      <c r="J583" s="2299"/>
      <c r="K583" s="1244"/>
      <c r="L583" s="1244"/>
      <c r="M583" s="1244"/>
      <c r="N583" s="1244"/>
    </row>
    <row r="584" spans="1:14" s="446" customFormat="1" ht="10.8">
      <c r="A584" s="1230"/>
      <c r="B584" s="2167"/>
      <c r="C584" s="2168"/>
      <c r="D584" s="2169"/>
      <c r="E584" s="2170"/>
      <c r="F584" s="2170"/>
      <c r="G584" s="2170"/>
      <c r="H584" s="2171" t="s">
        <v>462</v>
      </c>
      <c r="I584" s="2171"/>
      <c r="J584" s="2171"/>
      <c r="K584" s="2172"/>
      <c r="L584" s="2172"/>
      <c r="M584" s="2172"/>
      <c r="N584" s="2172"/>
    </row>
    <row r="585" spans="1:14" ht="18">
      <c r="B585" s="455"/>
      <c r="C585" s="2165" t="s">
        <v>463</v>
      </c>
      <c r="D585" s="2166"/>
      <c r="E585" s="2166"/>
      <c r="F585" s="2166"/>
      <c r="G585" s="2166"/>
      <c r="H585" s="2173"/>
      <c r="I585" s="2174"/>
      <c r="J585" s="2174"/>
      <c r="K585" s="1244"/>
      <c r="L585" s="1244"/>
      <c r="M585" s="1244"/>
      <c r="N585" s="1244"/>
    </row>
    <row r="586" spans="1:14" ht="18">
      <c r="B586" s="455"/>
      <c r="C586" s="2165" t="s">
        <v>464</v>
      </c>
      <c r="D586" s="2166"/>
      <c r="E586" s="2166"/>
      <c r="F586" s="2166"/>
      <c r="G586" s="2166"/>
      <c r="H586" s="2299">
        <f>ЗвітІнд.Кошторис!G586:I586</f>
        <v>0</v>
      </c>
      <c r="I586" s="2299"/>
      <c r="J586" s="2299"/>
      <c r="K586" s="1244"/>
      <c r="L586" s="1244"/>
      <c r="M586" s="1244"/>
      <c r="N586" s="1244"/>
    </row>
    <row r="587" spans="1:14" s="446" customFormat="1" ht="10.8">
      <c r="A587" s="1230"/>
      <c r="B587" s="2167"/>
      <c r="C587" s="2168"/>
      <c r="D587" s="2169"/>
      <c r="E587" s="2170"/>
      <c r="F587" s="2170"/>
      <c r="G587" s="2170"/>
      <c r="H587" s="2171" t="s">
        <v>462</v>
      </c>
      <c r="I587" s="2171"/>
      <c r="J587" s="2171"/>
      <c r="K587" s="2172"/>
      <c r="L587" s="2172"/>
      <c r="M587" s="2172"/>
      <c r="N587" s="2172"/>
    </row>
    <row r="588" spans="1:14" s="451" customFormat="1" ht="14.4">
      <c r="A588" s="1231"/>
      <c r="B588" s="2175"/>
      <c r="C588" s="2176"/>
      <c r="D588" s="2177"/>
      <c r="E588" s="2178"/>
      <c r="F588" s="2178"/>
      <c r="G588" s="2178"/>
      <c r="H588" s="2179"/>
      <c r="I588" s="2178"/>
      <c r="J588" s="2178"/>
      <c r="K588" s="2180"/>
      <c r="L588" s="2180"/>
      <c r="M588" s="2180"/>
      <c r="N588" s="2180"/>
    </row>
    <row r="589" spans="1:14">
      <c r="B589" s="455"/>
      <c r="C589" s="462" t="str">
        <f>ЗвітІнд.Кошторис!C589</f>
        <v>"19" липня 2017 року</v>
      </c>
      <c r="D589" s="2177"/>
      <c r="E589" s="2177"/>
      <c r="F589" s="2166"/>
      <c r="G589" s="2166"/>
      <c r="H589" s="2181"/>
      <c r="I589" s="2166"/>
      <c r="J589" s="2166"/>
      <c r="K589" s="1244"/>
      <c r="L589" s="1244"/>
      <c r="M589" s="1244"/>
      <c r="N589" s="1244"/>
    </row>
    <row r="590" spans="1:14">
      <c r="B590" s="455"/>
      <c r="C590" s="2182"/>
      <c r="D590" s="2183"/>
      <c r="E590" s="2184" t="s">
        <v>465</v>
      </c>
      <c r="F590" s="2166"/>
      <c r="G590" s="2166"/>
      <c r="H590" s="2181"/>
      <c r="I590" s="2166"/>
      <c r="J590" s="2166"/>
      <c r="K590" s="1244"/>
      <c r="L590" s="1244"/>
      <c r="M590" s="1244"/>
      <c r="N590" s="1244"/>
    </row>
    <row r="591" spans="1:14">
      <c r="B591" s="455"/>
      <c r="C591" s="462"/>
      <c r="D591" s="2166"/>
      <c r="E591" s="2166"/>
      <c r="F591" s="2166"/>
      <c r="G591" s="2166"/>
      <c r="H591" s="2181"/>
      <c r="I591" s="2166"/>
      <c r="J591" s="2166"/>
      <c r="K591" s="1244"/>
      <c r="L591" s="1244"/>
      <c r="M591" s="1244"/>
      <c r="N591" s="1244"/>
    </row>
    <row r="592" spans="1:14">
      <c r="B592" s="455"/>
      <c r="C592" s="462" t="s">
        <v>466</v>
      </c>
      <c r="D592" s="2166"/>
      <c r="E592" s="462" t="str">
        <f>ЗвітІнд.Кошторис!E592</f>
        <v>Бондар Н.С. тел. (0462)676070</v>
      </c>
      <c r="F592" s="2166"/>
      <c r="G592" s="2166"/>
      <c r="H592" s="2181"/>
      <c r="I592" s="2166"/>
      <c r="J592" s="2166"/>
      <c r="K592" s="1244"/>
      <c r="L592" s="1244"/>
      <c r="M592" s="1244"/>
      <c r="N592" s="1244"/>
    </row>
    <row r="593" spans="1:14">
      <c r="B593" s="455"/>
      <c r="C593" s="2177"/>
      <c r="D593" s="2166"/>
      <c r="E593" s="2166"/>
      <c r="F593" s="2166"/>
      <c r="G593" s="2166"/>
      <c r="H593" s="2181"/>
      <c r="I593" s="2166"/>
      <c r="J593" s="2166"/>
      <c r="K593" s="1244"/>
      <c r="L593" s="1244"/>
      <c r="M593" s="1244"/>
      <c r="N593" s="1244"/>
    </row>
    <row r="594" spans="1:14" ht="20.399999999999999">
      <c r="A594" s="1"/>
      <c r="B594" s="455"/>
      <c r="C594" s="1236" t="s">
        <v>735</v>
      </c>
      <c r="D594" s="455"/>
      <c r="E594" s="455"/>
      <c r="F594" s="455"/>
      <c r="G594" s="455"/>
      <c r="H594" s="1237"/>
      <c r="I594" s="1238"/>
      <c r="J594" s="1237"/>
      <c r="K594" s="1237"/>
      <c r="L594" s="1238"/>
      <c r="M594" s="455"/>
      <c r="N594" s="455"/>
    </row>
    <row r="595" spans="1:14" ht="32.25" customHeight="1">
      <c r="A595" s="1"/>
      <c r="B595" s="1239" t="s">
        <v>736</v>
      </c>
      <c r="C595" s="1240"/>
      <c r="D595" s="1241" t="s">
        <v>737</v>
      </c>
      <c r="E595" s="1242"/>
      <c r="F595" s="1242"/>
      <c r="G595" s="455"/>
      <c r="H595" s="1243"/>
      <c r="I595" s="1244"/>
      <c r="J595" s="1245"/>
      <c r="K595" s="1243"/>
      <c r="L595" s="1243"/>
      <c r="M595" s="455"/>
      <c r="N595" s="455"/>
    </row>
    <row r="596" spans="1:14" ht="32.25" customHeight="1">
      <c r="A596" s="1"/>
      <c r="B596" s="1239" t="s">
        <v>738</v>
      </c>
      <c r="C596" s="1240"/>
      <c r="D596" s="1241" t="s">
        <v>739</v>
      </c>
      <c r="E596" s="1242"/>
      <c r="F596" s="1242"/>
      <c r="G596" s="455"/>
      <c r="H596" s="1243"/>
      <c r="I596" s="1244"/>
      <c r="J596" s="1245"/>
      <c r="K596" s="1243"/>
      <c r="L596" s="1243"/>
      <c r="M596" s="455"/>
      <c r="N596" s="455"/>
    </row>
    <row r="597" spans="1:14" ht="32.25" customHeight="1">
      <c r="A597" s="1"/>
      <c r="B597" s="1239" t="s">
        <v>740</v>
      </c>
      <c r="C597" s="1240"/>
      <c r="D597" s="1241" t="s">
        <v>741</v>
      </c>
      <c r="E597" s="1242"/>
      <c r="F597" s="1242"/>
      <c r="G597" s="455"/>
      <c r="H597" s="1243"/>
      <c r="I597" s="1244"/>
      <c r="J597" s="1245"/>
      <c r="K597" s="1243"/>
      <c r="L597" s="1243"/>
      <c r="M597" s="455"/>
      <c r="N597" s="455"/>
    </row>
    <row r="598" spans="1:14" ht="32.25" customHeight="1">
      <c r="A598" s="1"/>
      <c r="B598" s="1239" t="s">
        <v>742</v>
      </c>
      <c r="C598" s="1240"/>
      <c r="D598" s="1241" t="s">
        <v>743</v>
      </c>
      <c r="E598" s="1242"/>
      <c r="F598" s="1242"/>
      <c r="G598" s="455"/>
      <c r="H598" s="1243"/>
      <c r="I598" s="1244"/>
      <c r="J598" s="1245"/>
      <c r="K598" s="1243"/>
      <c r="L598" s="1243"/>
      <c r="M598" s="455"/>
      <c r="N598" s="455"/>
    </row>
    <row r="599" spans="1:14" ht="32.25" customHeight="1">
      <c r="A599" s="1"/>
      <c r="B599" s="1239" t="s">
        <v>746</v>
      </c>
      <c r="C599" s="1240"/>
      <c r="D599" s="1241" t="s">
        <v>747</v>
      </c>
      <c r="E599" s="1242"/>
      <c r="F599" s="1242"/>
      <c r="G599" s="455"/>
      <c r="H599" s="1243"/>
      <c r="I599" s="1244"/>
      <c r="J599" s="1245"/>
      <c r="K599" s="1243"/>
      <c r="L599" s="1243"/>
      <c r="M599" s="455"/>
      <c r="N599" s="455"/>
    </row>
    <row r="600" spans="1:14" ht="32.25" customHeight="1">
      <c r="A600" s="1"/>
      <c r="B600" s="1239" t="s">
        <v>744</v>
      </c>
      <c r="C600" s="1240"/>
      <c r="D600" s="1241" t="s">
        <v>745</v>
      </c>
      <c r="E600" s="1242"/>
      <c r="F600" s="1242"/>
      <c r="G600" s="455"/>
      <c r="H600" s="1243"/>
      <c r="I600" s="1244"/>
      <c r="J600" s="1245"/>
      <c r="K600" s="1243"/>
      <c r="L600" s="1243"/>
      <c r="M600" s="455"/>
      <c r="N600" s="455"/>
    </row>
    <row r="601" spans="1:14" ht="32.25" customHeight="1">
      <c r="A601" s="1"/>
      <c r="B601" s="1239" t="s">
        <v>748</v>
      </c>
      <c r="C601" s="2164"/>
      <c r="D601" s="1241" t="s">
        <v>749</v>
      </c>
      <c r="E601" s="455"/>
      <c r="F601" s="455"/>
      <c r="G601" s="455"/>
      <c r="H601" s="455"/>
      <c r="I601" s="455"/>
      <c r="J601" s="455"/>
      <c r="K601" s="455"/>
      <c r="L601" s="455"/>
      <c r="M601" s="455"/>
      <c r="N601" s="455"/>
    </row>
    <row r="602" spans="1:14" ht="16.8">
      <c r="A602" s="1"/>
      <c r="B602" s="455"/>
      <c r="C602" s="2164"/>
      <c r="D602" s="1241" t="s">
        <v>750</v>
      </c>
      <c r="E602" s="455"/>
      <c r="F602" s="455"/>
      <c r="G602" s="455"/>
      <c r="H602" s="1243"/>
      <c r="I602" s="1244"/>
      <c r="J602" s="1245"/>
      <c r="K602" s="1243"/>
      <c r="L602" s="1243"/>
      <c r="M602" s="455"/>
      <c r="N602" s="455"/>
    </row>
    <row r="603" spans="1:14">
      <c r="B603" s="455"/>
      <c r="C603" s="2164"/>
      <c r="D603" s="455"/>
      <c r="E603" s="455"/>
      <c r="F603" s="455"/>
      <c r="G603" s="455"/>
      <c r="H603" s="1244"/>
      <c r="I603" s="455"/>
      <c r="J603" s="455"/>
      <c r="K603" s="1244"/>
      <c r="L603" s="1244"/>
      <c r="M603" s="1244"/>
      <c r="N603" s="1244"/>
    </row>
    <row r="604" spans="1:14">
      <c r="B604" s="455"/>
      <c r="C604" s="2164"/>
      <c r="D604" s="455"/>
      <c r="E604" s="455"/>
      <c r="F604" s="455"/>
      <c r="G604" s="455"/>
      <c r="H604" s="1244"/>
      <c r="I604" s="455"/>
      <c r="J604" s="455"/>
      <c r="K604" s="1244"/>
      <c r="L604" s="1244"/>
      <c r="M604" s="1244"/>
      <c r="N604" s="1244"/>
    </row>
    <row r="605" spans="1:14">
      <c r="B605" s="455"/>
      <c r="C605" s="2164"/>
      <c r="D605" s="455"/>
      <c r="E605" s="455"/>
      <c r="F605" s="455"/>
      <c r="G605" s="455"/>
      <c r="H605" s="1244"/>
      <c r="I605" s="455"/>
      <c r="J605" s="455"/>
      <c r="K605" s="1244"/>
      <c r="L605" s="1244"/>
      <c r="M605" s="1244"/>
      <c r="N605" s="1244"/>
    </row>
    <row r="606" spans="1:14">
      <c r="B606" s="455"/>
      <c r="C606" s="2164"/>
      <c r="D606" s="455"/>
      <c r="E606" s="455"/>
      <c r="F606" s="455"/>
      <c r="G606" s="455"/>
      <c r="H606" s="1244"/>
      <c r="I606" s="455"/>
      <c r="J606" s="455"/>
      <c r="K606" s="1244"/>
      <c r="L606" s="1244"/>
      <c r="M606" s="1244"/>
      <c r="N606" s="1244"/>
    </row>
    <row r="607" spans="1:14">
      <c r="B607" s="455"/>
      <c r="C607" s="2164"/>
      <c r="D607" s="455"/>
      <c r="E607" s="455"/>
      <c r="F607" s="455"/>
      <c r="G607" s="455"/>
      <c r="H607" s="1244"/>
      <c r="I607" s="455"/>
      <c r="J607" s="455"/>
      <c r="K607" s="1244"/>
      <c r="L607" s="1244"/>
      <c r="M607" s="1244"/>
      <c r="N607" s="1244"/>
    </row>
    <row r="608" spans="1:14">
      <c r="B608" s="455"/>
      <c r="C608" s="2164"/>
      <c r="D608" s="455"/>
      <c r="E608" s="455"/>
      <c r="F608" s="455"/>
      <c r="G608" s="455"/>
      <c r="H608" s="1244"/>
      <c r="I608" s="455"/>
      <c r="J608" s="455"/>
      <c r="K608" s="1244"/>
      <c r="L608" s="1244"/>
      <c r="M608" s="1244"/>
      <c r="N608" s="1244"/>
    </row>
    <row r="609" spans="2:14">
      <c r="B609" s="455"/>
      <c r="C609" s="2164"/>
      <c r="D609" s="455"/>
      <c r="E609" s="455"/>
      <c r="F609" s="455"/>
      <c r="G609" s="455"/>
      <c r="H609" s="1244"/>
      <c r="I609" s="455"/>
      <c r="J609" s="455"/>
      <c r="K609" s="1244"/>
      <c r="L609" s="1244"/>
      <c r="M609" s="1244"/>
      <c r="N609" s="1244"/>
    </row>
    <row r="610" spans="2:14">
      <c r="B610" s="455"/>
      <c r="C610" s="2164"/>
      <c r="D610" s="455"/>
      <c r="E610" s="455"/>
      <c r="F610" s="455"/>
      <c r="G610" s="455"/>
      <c r="H610" s="1244"/>
      <c r="I610" s="455"/>
      <c r="J610" s="455"/>
      <c r="K610" s="1244"/>
      <c r="L610" s="1244"/>
      <c r="M610" s="1244"/>
      <c r="N610" s="1244"/>
    </row>
    <row r="611" spans="2:14">
      <c r="B611" s="455"/>
      <c r="C611" s="2164"/>
      <c r="D611" s="455"/>
      <c r="E611" s="455"/>
      <c r="F611" s="455"/>
      <c r="G611" s="455"/>
      <c r="H611" s="1244"/>
      <c r="I611" s="455"/>
      <c r="J611" s="455"/>
      <c r="K611" s="1244"/>
      <c r="L611" s="1244"/>
      <c r="M611" s="1244"/>
      <c r="N611" s="1244"/>
    </row>
  </sheetData>
  <sheetProtection password="E37D" sheet="1" objects="1" scenarios="1" formatColumns="0" sort="0" autoFilter="0"/>
  <mergeCells count="3">
    <mergeCell ref="K1:N1"/>
    <mergeCell ref="H583:J583"/>
    <mergeCell ref="H586:J586"/>
  </mergeCells>
  <pageMargins left="0.39370078740157483" right="0.23622047244094491" top="0.39370078740157483" bottom="0.39370078740157483" header="0" footer="0.15748031496062992"/>
  <pageSetup paperSize="9" scale="57" fitToHeight="7" orientation="portrait" r:id="rId1"/>
  <headerFooter>
    <oddFooter>&amp;C&amp;"+,полужирный курсив"&amp;8Сторінка &amp;P з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5"/>
  <sheetViews>
    <sheetView topLeftCell="A20" zoomScale="90" zoomScaleNormal="90" workbookViewId="0">
      <selection activeCell="F14" sqref="F14"/>
    </sheetView>
  </sheetViews>
  <sheetFormatPr defaultColWidth="9.109375" defaultRowHeight="13.8" outlineLevelRow="1"/>
  <cols>
    <col min="1" max="1" width="1.44140625" style="5" customWidth="1"/>
    <col min="2" max="2" width="9.109375" style="1148"/>
    <col min="3" max="3" width="12.109375" style="1148" customWidth="1"/>
    <col min="4" max="4" width="58.109375" style="1148" customWidth="1"/>
    <col min="5" max="5" width="1" style="1148" customWidth="1"/>
    <col min="6" max="6" width="24.6640625" style="1148" customWidth="1"/>
    <col min="7" max="7" width="1" style="5" customWidth="1"/>
    <col min="8" max="8" width="12.44140625" style="1186" customWidth="1"/>
    <col min="9" max="9" width="1" style="5" customWidth="1"/>
    <col min="10" max="10" width="12.44140625" style="5" customWidth="1"/>
    <col min="11" max="16384" width="9.109375" style="5"/>
  </cols>
  <sheetData>
    <row r="1" spans="1:10" s="2" customFormat="1" ht="57.75" hidden="1" customHeight="1" outlineLevel="1">
      <c r="B1" s="1144"/>
      <c r="C1" s="1144"/>
      <c r="D1" s="2300" t="s">
        <v>768</v>
      </c>
      <c r="E1" s="2300"/>
      <c r="F1" s="2300"/>
      <c r="H1" s="1186"/>
    </row>
    <row r="2" spans="1:10" s="453" customFormat="1" ht="27.6" collapsed="1">
      <c r="A2" s="2"/>
      <c r="B2" s="1166" t="s">
        <v>691</v>
      </c>
      <c r="C2" s="4"/>
      <c r="D2" s="4"/>
      <c r="E2" s="4"/>
      <c r="F2" s="4"/>
      <c r="H2" s="1186"/>
    </row>
    <row r="3" spans="1:10" s="453" customFormat="1" ht="30.75" customHeight="1">
      <c r="A3" s="2"/>
      <c r="B3" s="2301" t="s">
        <v>486</v>
      </c>
      <c r="C3" s="2301"/>
      <c r="D3" s="2301"/>
      <c r="E3" s="2301"/>
      <c r="F3" s="2301"/>
      <c r="H3" s="1186"/>
    </row>
    <row r="4" spans="1:10" s="2" customFormat="1">
      <c r="B4" s="1145" t="s">
        <v>0</v>
      </c>
      <c r="C4" s="6"/>
      <c r="D4" s="6"/>
      <c r="E4" s="6"/>
      <c r="F4" s="6"/>
      <c r="H4" s="1187"/>
    </row>
    <row r="5" spans="1:10" s="453" customFormat="1" ht="20.399999999999999">
      <c r="A5" s="2"/>
      <c r="B5" s="7"/>
      <c r="C5" s="1146"/>
      <c r="D5" s="1146"/>
      <c r="E5" s="1146"/>
      <c r="F5" s="1146"/>
      <c r="H5" s="1188"/>
    </row>
    <row r="6" spans="1:10" s="2" customFormat="1">
      <c r="B6" s="1147" t="s">
        <v>1</v>
      </c>
      <c r="C6" s="465"/>
      <c r="D6" s="465"/>
      <c r="E6" s="465"/>
      <c r="F6" s="465"/>
      <c r="H6" s="1187"/>
    </row>
    <row r="7" spans="1:10" s="2" customFormat="1" thickBot="1">
      <c r="B7" s="1144"/>
      <c r="C7" s="1144"/>
      <c r="D7" s="1144"/>
      <c r="E7" s="1144"/>
      <c r="F7" s="1144"/>
      <c r="H7" s="1186"/>
    </row>
    <row r="8" spans="1:10" ht="15" customHeight="1">
      <c r="B8" s="2302" t="s">
        <v>45</v>
      </c>
      <c r="C8" s="2304" t="s">
        <v>19</v>
      </c>
      <c r="D8" s="2306" t="s">
        <v>686</v>
      </c>
      <c r="F8" s="1167" t="s">
        <v>687</v>
      </c>
      <c r="H8" s="1221" t="s">
        <v>714</v>
      </c>
      <c r="J8" s="1219" t="s">
        <v>716</v>
      </c>
    </row>
    <row r="9" spans="1:10" ht="14.4" thickBot="1">
      <c r="B9" s="2303"/>
      <c r="C9" s="2305"/>
      <c r="D9" s="2307"/>
      <c r="F9" s="1168" t="s">
        <v>692</v>
      </c>
      <c r="H9" s="1222" t="s">
        <v>715</v>
      </c>
      <c r="J9" s="1217"/>
    </row>
    <row r="10" spans="1:10" s="1" customFormat="1" ht="13.2">
      <c r="B10" s="1149"/>
      <c r="C10" s="1149"/>
      <c r="D10" s="1339"/>
      <c r="E10" s="1149"/>
      <c r="F10" s="1149"/>
      <c r="H10" s="1186"/>
    </row>
    <row r="11" spans="1:10">
      <c r="B11" s="1150" t="s">
        <v>688</v>
      </c>
      <c r="C11" s="1151">
        <v>2210</v>
      </c>
      <c r="D11" s="1336" t="s">
        <v>499</v>
      </c>
      <c r="F11" s="1152">
        <f>SUM(F12:F16)</f>
        <v>275</v>
      </c>
      <c r="H11" s="1220">
        <f>ЗвітІнд.Кошторис!G92</f>
        <v>275</v>
      </c>
      <c r="J11" s="1218">
        <f>H11-F11</f>
        <v>0</v>
      </c>
    </row>
    <row r="12" spans="1:10" s="20" customFormat="1" ht="13.2">
      <c r="B12" s="1153"/>
      <c r="C12" s="804"/>
      <c r="D12" s="1154" t="s">
        <v>801</v>
      </c>
      <c r="E12" s="1172"/>
      <c r="F12" s="1155">
        <v>18</v>
      </c>
      <c r="H12" s="1186"/>
    </row>
    <row r="13" spans="1:10" s="20" customFormat="1" ht="13.2">
      <c r="B13" s="1153"/>
      <c r="C13" s="804"/>
      <c r="D13" s="1157" t="s">
        <v>813</v>
      </c>
      <c r="E13" s="1172"/>
      <c r="F13" s="1155">
        <v>54</v>
      </c>
      <c r="H13" s="1186"/>
    </row>
    <row r="14" spans="1:10" s="20" customFormat="1" ht="13.2">
      <c r="B14" s="1153"/>
      <c r="C14" s="804"/>
      <c r="D14" s="1157" t="s">
        <v>802</v>
      </c>
      <c r="E14" s="1172"/>
      <c r="F14" s="1155">
        <v>191</v>
      </c>
      <c r="H14" s="1186"/>
    </row>
    <row r="15" spans="1:10" s="20" customFormat="1" ht="13.2">
      <c r="B15" s="1153"/>
      <c r="C15" s="804"/>
      <c r="D15" s="1157" t="s">
        <v>815</v>
      </c>
      <c r="E15" s="1172"/>
      <c r="F15" s="1155">
        <v>6</v>
      </c>
      <c r="H15" s="1186"/>
    </row>
    <row r="16" spans="1:10" s="20" customFormat="1" ht="13.2">
      <c r="B16" s="1153"/>
      <c r="C16" s="804"/>
      <c r="D16" s="1154" t="s">
        <v>814</v>
      </c>
      <c r="E16" s="1172"/>
      <c r="F16" s="1155">
        <v>6</v>
      </c>
      <c r="H16" s="1186"/>
    </row>
    <row r="17" spans="2:10">
      <c r="B17" s="1150" t="s">
        <v>689</v>
      </c>
      <c r="C17" s="1151">
        <v>2210</v>
      </c>
      <c r="D17" s="1335" t="s">
        <v>504</v>
      </c>
      <c r="F17" s="1152">
        <f>SUM(F18:F21)</f>
        <v>0</v>
      </c>
      <c r="H17" s="1220">
        <f>ЗвітІнд.Кошторис!G117</f>
        <v>0</v>
      </c>
      <c r="J17" s="1218">
        <f>H17-F17</f>
        <v>0</v>
      </c>
    </row>
    <row r="18" spans="2:10" s="20" customFormat="1" ht="13.2">
      <c r="B18" s="1153"/>
      <c r="C18" s="804"/>
      <c r="D18" s="1154"/>
      <c r="E18" s="1172"/>
      <c r="F18" s="1155"/>
      <c r="H18" s="1186"/>
    </row>
    <row r="19" spans="2:10" s="20" customFormat="1" ht="13.2">
      <c r="B19" s="1153"/>
      <c r="C19" s="804"/>
      <c r="D19" s="1157"/>
      <c r="E19" s="1172"/>
      <c r="F19" s="1155"/>
      <c r="H19" s="1186"/>
    </row>
    <row r="20" spans="2:10" s="20" customFormat="1" ht="13.2">
      <c r="B20" s="1153"/>
      <c r="C20" s="804"/>
      <c r="D20" s="1157"/>
      <c r="E20" s="1172"/>
      <c r="F20" s="1155"/>
      <c r="H20" s="1186"/>
    </row>
    <row r="21" spans="2:10" s="20" customFormat="1" ht="13.2">
      <c r="B21" s="1153"/>
      <c r="C21" s="804"/>
      <c r="D21" s="1157"/>
      <c r="E21" s="1172"/>
      <c r="F21" s="1155"/>
      <c r="H21" s="1186"/>
    </row>
    <row r="22" spans="2:10" ht="25.2">
      <c r="B22" s="1150" t="s">
        <v>681</v>
      </c>
      <c r="C22" s="1151">
        <v>2210</v>
      </c>
      <c r="D22" s="1169" t="s">
        <v>727</v>
      </c>
      <c r="F22" s="1152">
        <f>SUM(F23:F26)</f>
        <v>0</v>
      </c>
      <c r="H22" s="1220">
        <f>ЗвітІнд.Кошторис!G182</f>
        <v>0</v>
      </c>
      <c r="J22" s="1218">
        <f>H22-F22</f>
        <v>0</v>
      </c>
    </row>
    <row r="23" spans="2:10" s="20" customFormat="1" ht="13.2">
      <c r="B23" s="1153"/>
      <c r="C23" s="804"/>
      <c r="D23" s="1154"/>
      <c r="E23" s="1172"/>
      <c r="F23" s="1155"/>
      <c r="H23" s="1186"/>
    </row>
    <row r="24" spans="2:10" s="20" customFormat="1" ht="13.2">
      <c r="B24" s="1153"/>
      <c r="C24" s="804"/>
      <c r="D24" s="1157"/>
      <c r="E24" s="1172"/>
      <c r="F24" s="1155"/>
      <c r="H24" s="1186"/>
    </row>
    <row r="25" spans="2:10" s="20" customFormat="1" ht="13.2">
      <c r="B25" s="1153"/>
      <c r="C25" s="804"/>
      <c r="D25" s="1157"/>
      <c r="E25" s="1172"/>
      <c r="F25" s="1155"/>
      <c r="H25" s="1186"/>
    </row>
    <row r="26" spans="2:10" s="20" customFormat="1" ht="13.2">
      <c r="B26" s="1170"/>
      <c r="C26" s="804"/>
      <c r="D26" s="1171"/>
      <c r="E26" s="1172"/>
      <c r="F26" s="1155"/>
      <c r="H26" s="1186"/>
    </row>
    <row r="27" spans="2:10" ht="25.2">
      <c r="B27" s="1150" t="s">
        <v>524</v>
      </c>
      <c r="C27" s="1151">
        <v>2210</v>
      </c>
      <c r="D27" s="1158" t="s">
        <v>726</v>
      </c>
      <c r="F27" s="1152">
        <f>SUM(F28:F31)</f>
        <v>0</v>
      </c>
      <c r="H27" s="1220">
        <f>ЗвітІнд.Кошторис!G187</f>
        <v>0</v>
      </c>
      <c r="J27" s="1218">
        <f>H27-F27</f>
        <v>0</v>
      </c>
    </row>
    <row r="28" spans="2:10" s="20" customFormat="1" ht="13.2">
      <c r="B28" s="1153"/>
      <c r="C28" s="804"/>
      <c r="D28" s="1154"/>
      <c r="E28" s="1172"/>
      <c r="F28" s="1155"/>
      <c r="H28" s="1186"/>
    </row>
    <row r="29" spans="2:10" s="20" customFormat="1" ht="13.2">
      <c r="B29" s="1153"/>
      <c r="C29" s="804"/>
      <c r="D29" s="1157"/>
      <c r="E29" s="1172"/>
      <c r="F29" s="1155"/>
      <c r="H29" s="1186"/>
    </row>
    <row r="30" spans="2:10" s="20" customFormat="1" ht="13.2">
      <c r="B30" s="1153"/>
      <c r="C30" s="804"/>
      <c r="D30" s="1157"/>
      <c r="E30" s="1172"/>
      <c r="F30" s="1155"/>
      <c r="H30" s="1186"/>
    </row>
    <row r="31" spans="2:10" s="20" customFormat="1" ht="13.2">
      <c r="B31" s="1170"/>
      <c r="C31" s="804"/>
      <c r="D31" s="1171"/>
      <c r="E31" s="1172"/>
      <c r="F31" s="1155"/>
      <c r="H31" s="1186"/>
    </row>
    <row r="32" spans="2:10" ht="25.2">
      <c r="B32" s="1150" t="s">
        <v>526</v>
      </c>
      <c r="C32" s="1151">
        <v>2210</v>
      </c>
      <c r="D32" s="1158" t="s">
        <v>730</v>
      </c>
      <c r="F32" s="1152">
        <f>SUM(F33:F36)</f>
        <v>0</v>
      </c>
      <c r="H32" s="1220">
        <f>ЗвітІнд.Кошторис!G188</f>
        <v>0</v>
      </c>
      <c r="J32" s="1218">
        <f>H32-F32</f>
        <v>0</v>
      </c>
    </row>
    <row r="33" spans="2:10" s="20" customFormat="1" ht="13.2">
      <c r="B33" s="1153"/>
      <c r="C33" s="804"/>
      <c r="D33" s="1154"/>
      <c r="E33" s="1172"/>
      <c r="F33" s="1155"/>
      <c r="H33" s="1186"/>
    </row>
    <row r="34" spans="2:10" s="20" customFormat="1" ht="13.2">
      <c r="B34" s="1153"/>
      <c r="C34" s="804"/>
      <c r="D34" s="1157"/>
      <c r="E34" s="1172"/>
      <c r="F34" s="1155"/>
      <c r="H34" s="1186"/>
    </row>
    <row r="35" spans="2:10" s="20" customFormat="1" ht="13.2">
      <c r="B35" s="1153"/>
      <c r="C35" s="804"/>
      <c r="D35" s="1157"/>
      <c r="E35" s="1172"/>
      <c r="F35" s="1155"/>
      <c r="H35" s="1186"/>
    </row>
    <row r="36" spans="2:10" s="20" customFormat="1" ht="13.2">
      <c r="B36" s="1153"/>
      <c r="C36" s="804"/>
      <c r="D36" s="1157"/>
      <c r="E36" s="1172"/>
      <c r="F36" s="1155"/>
      <c r="H36" s="1186"/>
    </row>
    <row r="37" spans="2:10">
      <c r="B37" s="1159" t="s">
        <v>679</v>
      </c>
      <c r="C37" s="1151">
        <v>2210</v>
      </c>
      <c r="D37" s="1338" t="s">
        <v>794</v>
      </c>
      <c r="F37" s="1152">
        <f>SUM(F38:F39)</f>
        <v>0</v>
      </c>
      <c r="H37" s="1220">
        <f>ЗвітІнд.Кошторис!G192</f>
        <v>0</v>
      </c>
      <c r="J37" s="1218">
        <f>H37-F37</f>
        <v>0</v>
      </c>
    </row>
    <row r="38" spans="2:10" s="20" customFormat="1" ht="13.2">
      <c r="B38" s="1153"/>
      <c r="C38" s="804"/>
      <c r="D38" s="1337"/>
      <c r="E38" s="1184"/>
      <c r="F38" s="1156"/>
      <c r="H38" s="1186"/>
    </row>
    <row r="39" spans="2:10" s="20" customFormat="1" ht="13.2">
      <c r="B39" s="1153"/>
      <c r="C39" s="804"/>
      <c r="D39" s="1157"/>
      <c r="E39" s="1184"/>
      <c r="F39" s="1156"/>
      <c r="H39" s="1186"/>
    </row>
    <row r="40" spans="2:10">
      <c r="B40" s="1150" t="s">
        <v>675</v>
      </c>
      <c r="C40" s="1151">
        <v>2210</v>
      </c>
      <c r="D40" s="1158" t="s">
        <v>728</v>
      </c>
      <c r="F40" s="1152">
        <f>SUM(F41:F43)</f>
        <v>10.3</v>
      </c>
      <c r="H40" s="1220">
        <f>ЗвітІнд.Кошторис!G193</f>
        <v>10.3</v>
      </c>
      <c r="J40" s="1218">
        <f>H40-F40</f>
        <v>0</v>
      </c>
    </row>
    <row r="41" spans="2:10" s="20" customFormat="1" ht="13.2">
      <c r="B41" s="1153"/>
      <c r="C41" s="804"/>
      <c r="D41" s="1157" t="s">
        <v>803</v>
      </c>
      <c r="E41" s="1172"/>
      <c r="F41" s="1155">
        <v>4.5</v>
      </c>
      <c r="H41" s="1186"/>
    </row>
    <row r="42" spans="2:10" s="20" customFormat="1" ht="13.2">
      <c r="B42" s="1153"/>
      <c r="C42" s="804"/>
      <c r="D42" s="1157" t="s">
        <v>804</v>
      </c>
      <c r="E42" s="1172"/>
      <c r="F42" s="1155">
        <v>1.8</v>
      </c>
      <c r="H42" s="1186"/>
    </row>
    <row r="43" spans="2:10" s="20" customFormat="1" ht="13.2">
      <c r="B43" s="1153"/>
      <c r="C43" s="804"/>
      <c r="D43" s="1157" t="s">
        <v>805</v>
      </c>
      <c r="E43" s="1172"/>
      <c r="F43" s="1155">
        <v>4</v>
      </c>
      <c r="H43" s="1186"/>
    </row>
    <row r="44" spans="2:10">
      <c r="B44" s="1159" t="s">
        <v>562</v>
      </c>
      <c r="C44" s="1151">
        <v>2240</v>
      </c>
      <c r="D44" s="1338" t="s">
        <v>794</v>
      </c>
      <c r="F44" s="1152">
        <f>SUM(F45:F46)</f>
        <v>0</v>
      </c>
      <c r="H44" s="1220">
        <f>ЗвітІнд.Кошторис!G321</f>
        <v>0</v>
      </c>
      <c r="J44" s="1218">
        <f>H44-F44</f>
        <v>0</v>
      </c>
    </row>
    <row r="45" spans="2:10" s="20" customFormat="1" ht="13.2">
      <c r="B45" s="1153"/>
      <c r="C45" s="804"/>
      <c r="D45" s="1337"/>
      <c r="E45" s="1184"/>
      <c r="F45" s="1156"/>
      <c r="H45" s="1186"/>
    </row>
    <row r="46" spans="2:10" s="20" customFormat="1" ht="13.2">
      <c r="B46" s="1170"/>
      <c r="C46" s="804"/>
      <c r="D46" s="1157"/>
      <c r="E46" s="1184"/>
      <c r="F46" s="1156"/>
      <c r="H46" s="1186"/>
    </row>
    <row r="47" spans="2:10">
      <c r="B47" s="1159" t="s">
        <v>563</v>
      </c>
      <c r="C47" s="1151">
        <v>2240</v>
      </c>
      <c r="D47" s="1158" t="s">
        <v>729</v>
      </c>
      <c r="F47" s="1152">
        <f>SUM(F48:F53)</f>
        <v>133.6</v>
      </c>
      <c r="H47" s="1220">
        <f>ЗвітІнд.Кошторис!G322</f>
        <v>133.6</v>
      </c>
      <c r="J47" s="1218">
        <f>H47-F47</f>
        <v>0</v>
      </c>
    </row>
    <row r="48" spans="2:10" s="20" customFormat="1" ht="13.2">
      <c r="B48" s="1153"/>
      <c r="C48" s="804"/>
      <c r="D48" s="1157" t="s">
        <v>806</v>
      </c>
      <c r="E48" s="1172"/>
      <c r="F48" s="1155">
        <v>20</v>
      </c>
      <c r="H48" s="1186"/>
    </row>
    <row r="49" spans="2:10" s="20" customFormat="1" ht="13.2">
      <c r="B49" s="1153"/>
      <c r="C49" s="804"/>
      <c r="D49" s="1157" t="s">
        <v>807</v>
      </c>
      <c r="E49" s="1172"/>
      <c r="F49" s="1155">
        <v>2</v>
      </c>
      <c r="H49" s="1186"/>
    </row>
    <row r="50" spans="2:10" s="20" customFormat="1" ht="13.2">
      <c r="B50" s="1153"/>
      <c r="C50" s="804"/>
      <c r="D50" s="1157" t="s">
        <v>808</v>
      </c>
      <c r="E50" s="1172"/>
      <c r="F50" s="1155">
        <v>25</v>
      </c>
      <c r="H50" s="1186"/>
    </row>
    <row r="51" spans="2:10" s="20" customFormat="1" ht="13.2">
      <c r="B51" s="1153"/>
      <c r="C51" s="804"/>
      <c r="D51" s="1171" t="s">
        <v>810</v>
      </c>
      <c r="E51" s="1172"/>
      <c r="F51" s="1155">
        <v>5</v>
      </c>
      <c r="H51" s="1186"/>
    </row>
    <row r="52" spans="2:10" s="20" customFormat="1" ht="13.2">
      <c r="B52" s="1153"/>
      <c r="C52" s="804"/>
      <c r="D52" s="1171" t="s">
        <v>811</v>
      </c>
      <c r="E52" s="1172"/>
      <c r="F52" s="1155">
        <v>76.599999999999994</v>
      </c>
      <c r="H52" s="1186"/>
    </row>
    <row r="53" spans="2:10" s="20" customFormat="1" ht="13.2">
      <c r="B53" s="1153"/>
      <c r="C53" s="804"/>
      <c r="D53" s="1171" t="s">
        <v>809</v>
      </c>
      <c r="E53" s="1172"/>
      <c r="F53" s="1155">
        <v>5</v>
      </c>
      <c r="H53" s="1186"/>
    </row>
    <row r="54" spans="2:10">
      <c r="B54" s="1160" t="s">
        <v>279</v>
      </c>
      <c r="C54" s="1151">
        <v>2250</v>
      </c>
      <c r="D54" s="1158" t="s">
        <v>566</v>
      </c>
      <c r="F54" s="1152">
        <f>SUM(F55:F56)</f>
        <v>0</v>
      </c>
      <c r="H54" s="1220">
        <f>ЗвітІнд.Кошторис!G332</f>
        <v>0</v>
      </c>
      <c r="J54" s="1218">
        <f>H54-F54</f>
        <v>0</v>
      </c>
    </row>
    <row r="55" spans="2:10" s="20" customFormat="1" ht="13.2">
      <c r="B55" s="1153"/>
      <c r="C55" s="804"/>
      <c r="D55" s="1226"/>
      <c r="E55" s="1184"/>
      <c r="F55" s="1156"/>
      <c r="H55" s="1186"/>
    </row>
    <row r="56" spans="2:10" s="20" customFormat="1" ht="13.2">
      <c r="B56" s="1153"/>
      <c r="C56" s="804"/>
      <c r="D56" s="1157"/>
      <c r="E56" s="1184"/>
      <c r="F56" s="1156"/>
      <c r="H56" s="1186"/>
    </row>
    <row r="57" spans="2:10">
      <c r="B57" s="1161" t="s">
        <v>575</v>
      </c>
      <c r="C57" s="1162">
        <v>2271</v>
      </c>
      <c r="D57" s="1163" t="s">
        <v>720</v>
      </c>
      <c r="F57" s="1152">
        <f>SUM(F58:F59)</f>
        <v>0</v>
      </c>
      <c r="H57" s="1220">
        <v>0</v>
      </c>
      <c r="J57" s="1218">
        <f>H57-F57</f>
        <v>0</v>
      </c>
    </row>
    <row r="58" spans="2:10" s="20" customFormat="1" ht="13.2">
      <c r="B58" s="1153"/>
      <c r="C58" s="804"/>
      <c r="D58" s="1157"/>
      <c r="E58" s="1184"/>
      <c r="F58" s="1156"/>
      <c r="H58" s="1186"/>
    </row>
    <row r="59" spans="2:10" s="20" customFormat="1" ht="13.2">
      <c r="B59" s="1153"/>
      <c r="C59" s="804"/>
      <c r="D59" s="1157"/>
      <c r="E59" s="1184"/>
      <c r="F59" s="1156"/>
      <c r="H59" s="1186"/>
    </row>
    <row r="60" spans="2:10">
      <c r="B60" s="1185" t="s">
        <v>582</v>
      </c>
      <c r="C60" s="1151">
        <v>2272</v>
      </c>
      <c r="D60" s="1163" t="s">
        <v>720</v>
      </c>
      <c r="F60" s="1152">
        <f>SUM(F61:F62)</f>
        <v>30</v>
      </c>
      <c r="H60" s="1220">
        <f>ЗвітІнд.Кошторис!G354</f>
        <v>30</v>
      </c>
      <c r="J60" s="1218">
        <f>H60-F60</f>
        <v>0</v>
      </c>
    </row>
    <row r="61" spans="2:10" s="20" customFormat="1" ht="13.2">
      <c r="B61" s="1153"/>
      <c r="C61" s="804"/>
      <c r="D61" s="1157" t="s">
        <v>812</v>
      </c>
      <c r="E61" s="1184"/>
      <c r="F61" s="1156">
        <v>30</v>
      </c>
      <c r="H61" s="1186"/>
    </row>
    <row r="62" spans="2:10" s="20" customFormat="1" ht="13.2">
      <c r="B62" s="1153"/>
      <c r="C62" s="804"/>
      <c r="D62" s="1157"/>
      <c r="E62" s="1184"/>
      <c r="F62" s="1156"/>
      <c r="H62" s="1186"/>
    </row>
    <row r="63" spans="2:10">
      <c r="B63" s="1161" t="s">
        <v>586</v>
      </c>
      <c r="C63" s="1151">
        <v>2273</v>
      </c>
      <c r="D63" s="1163" t="s">
        <v>720</v>
      </c>
      <c r="F63" s="1152">
        <f>SUM(F64:F65)</f>
        <v>0</v>
      </c>
      <c r="H63" s="1220">
        <f>ЗвітІнд.Кошторис!G360</f>
        <v>0</v>
      </c>
      <c r="J63" s="1218">
        <f>H63-F63</f>
        <v>0</v>
      </c>
    </row>
    <row r="64" spans="2:10" s="20" customFormat="1" ht="13.2">
      <c r="B64" s="1153"/>
      <c r="C64" s="804"/>
      <c r="D64" s="1157"/>
      <c r="E64" s="1184"/>
      <c r="F64" s="1156"/>
      <c r="H64" s="1186"/>
    </row>
    <row r="65" spans="2:10" s="20" customFormat="1" ht="13.2">
      <c r="B65" s="1153"/>
      <c r="C65" s="804"/>
      <c r="D65" s="1157"/>
      <c r="E65" s="1184"/>
      <c r="F65" s="1156"/>
      <c r="H65" s="1186"/>
    </row>
    <row r="66" spans="2:10">
      <c r="B66" s="1161" t="s">
        <v>591</v>
      </c>
      <c r="C66" s="1151">
        <v>2274</v>
      </c>
      <c r="D66" s="1163" t="s">
        <v>720</v>
      </c>
      <c r="F66" s="1152">
        <f>SUM(F67:F68)</f>
        <v>0</v>
      </c>
      <c r="H66" s="1220">
        <f>ЗвітІнд.Кошторис!G366</f>
        <v>0</v>
      </c>
      <c r="J66" s="1218">
        <f>H66-F66</f>
        <v>0</v>
      </c>
    </row>
    <row r="67" spans="2:10" s="20" customFormat="1" ht="13.2">
      <c r="B67" s="1153"/>
      <c r="C67" s="804"/>
      <c r="D67" s="1157"/>
      <c r="E67" s="1184"/>
      <c r="F67" s="1156"/>
      <c r="H67" s="1186"/>
    </row>
    <row r="68" spans="2:10" s="20" customFormat="1" ht="13.2">
      <c r="B68" s="1153"/>
      <c r="C68" s="804"/>
      <c r="D68" s="1157"/>
      <c r="E68" s="1184"/>
      <c r="F68" s="1156"/>
      <c r="H68" s="1186"/>
    </row>
    <row r="69" spans="2:10">
      <c r="B69" s="1161" t="s">
        <v>599</v>
      </c>
      <c r="C69" s="1151">
        <v>2275</v>
      </c>
      <c r="D69" s="1163" t="s">
        <v>720</v>
      </c>
      <c r="F69" s="1152">
        <f>SUM(F70:F71)</f>
        <v>0</v>
      </c>
      <c r="H69" s="1220">
        <f>ЗвітІнд.Кошторис!G378</f>
        <v>0</v>
      </c>
      <c r="J69" s="1218">
        <f>H69-F69</f>
        <v>0</v>
      </c>
    </row>
    <row r="70" spans="2:10" s="20" customFormat="1" ht="13.2">
      <c r="B70" s="1153"/>
      <c r="C70" s="804"/>
      <c r="D70" s="1157"/>
      <c r="E70" s="1172"/>
      <c r="F70" s="1155"/>
      <c r="H70" s="1186"/>
    </row>
    <row r="71" spans="2:10" s="20" customFormat="1" ht="13.2">
      <c r="B71" s="1153"/>
      <c r="C71" s="804"/>
      <c r="D71" s="1157"/>
      <c r="E71" s="1184"/>
      <c r="F71" s="1156"/>
      <c r="H71" s="1186"/>
    </row>
    <row r="72" spans="2:10">
      <c r="B72" s="1161" t="s">
        <v>482</v>
      </c>
      <c r="C72" s="1162">
        <v>2276</v>
      </c>
      <c r="D72" s="1164" t="s">
        <v>718</v>
      </c>
      <c r="F72" s="1152">
        <f>SUM(F73:F74)</f>
        <v>0</v>
      </c>
      <c r="H72" s="1220">
        <f>ЗвітІнд.Кошторис!G380</f>
        <v>0</v>
      </c>
      <c r="J72" s="1218">
        <f>H72-F72</f>
        <v>0</v>
      </c>
    </row>
    <row r="73" spans="2:10" s="20" customFormat="1" ht="13.2">
      <c r="B73" s="1153"/>
      <c r="C73" s="804"/>
      <c r="D73" s="1157"/>
      <c r="E73" s="1184"/>
      <c r="F73" s="1156"/>
      <c r="H73" s="1186"/>
    </row>
    <row r="74" spans="2:10" s="20" customFormat="1" ht="13.2">
      <c r="B74" s="1153"/>
      <c r="C74" s="804"/>
      <c r="D74" s="1157"/>
      <c r="E74" s="1184"/>
      <c r="F74" s="1156"/>
      <c r="H74" s="1186"/>
    </row>
    <row r="75" spans="2:10" ht="25.2">
      <c r="B75" s="1224" t="s">
        <v>694</v>
      </c>
      <c r="C75" s="1162">
        <v>2730</v>
      </c>
      <c r="D75" s="1164" t="s">
        <v>697</v>
      </c>
      <c r="F75" s="1152">
        <f>SUM(F76:F77)</f>
        <v>0</v>
      </c>
      <c r="H75" s="1220">
        <f>ЗвітІнд.Кошторис!G396</f>
        <v>0</v>
      </c>
      <c r="J75" s="1218">
        <f>H75-F75</f>
        <v>0</v>
      </c>
    </row>
    <row r="76" spans="2:10" s="20" customFormat="1" ht="13.2">
      <c r="B76" s="1153"/>
      <c r="C76" s="804"/>
      <c r="D76" s="1157"/>
      <c r="E76" s="1184"/>
      <c r="F76" s="1156"/>
      <c r="H76" s="1186"/>
    </row>
    <row r="77" spans="2:10" s="20" customFormat="1" ht="13.2">
      <c r="B77" s="1153"/>
      <c r="C77" s="804"/>
      <c r="D77" s="1157"/>
      <c r="E77" s="1184"/>
      <c r="F77" s="1156"/>
      <c r="H77" s="1186"/>
    </row>
    <row r="78" spans="2:10">
      <c r="B78" s="1223" t="s">
        <v>695</v>
      </c>
      <c r="C78" s="1162">
        <v>2730</v>
      </c>
      <c r="D78" s="1158" t="s">
        <v>723</v>
      </c>
      <c r="F78" s="1152">
        <f>SUM(F79:F80)</f>
        <v>0</v>
      </c>
      <c r="H78" s="1220">
        <f>ЗвітІнд.Кошторис!G399</f>
        <v>0</v>
      </c>
      <c r="J78" s="1218">
        <f>H78-F78</f>
        <v>0</v>
      </c>
    </row>
    <row r="79" spans="2:10" s="20" customFormat="1" ht="13.2">
      <c r="B79" s="1153"/>
      <c r="C79" s="804"/>
      <c r="D79" s="1157"/>
      <c r="E79" s="1184"/>
      <c r="F79" s="1156"/>
      <c r="H79" s="1186"/>
    </row>
    <row r="80" spans="2:10" s="20" customFormat="1" ht="13.2">
      <c r="B80" s="1153"/>
      <c r="C80" s="804"/>
      <c r="D80" s="1157"/>
      <c r="E80" s="1184"/>
      <c r="F80" s="1156"/>
      <c r="H80" s="1186"/>
    </row>
    <row r="81" spans="2:10">
      <c r="B81" s="1160" t="s">
        <v>690</v>
      </c>
      <c r="C81" s="1162">
        <v>2800</v>
      </c>
      <c r="D81" s="1158" t="s">
        <v>722</v>
      </c>
      <c r="F81" s="1152">
        <f>SUM(F82:F83)</f>
        <v>0</v>
      </c>
      <c r="H81" s="1220">
        <f>ЗвітІнд.Кошторис!G408</f>
        <v>0</v>
      </c>
      <c r="J81" s="1218">
        <f>H81-F81</f>
        <v>0</v>
      </c>
    </row>
    <row r="82" spans="2:10" s="20" customFormat="1" ht="13.2">
      <c r="B82" s="1153"/>
      <c r="C82" s="804"/>
      <c r="D82" s="1157"/>
      <c r="E82" s="1184"/>
      <c r="F82" s="1156"/>
      <c r="H82" s="1186"/>
    </row>
    <row r="83" spans="2:10" s="20" customFormat="1" ht="13.2">
      <c r="B83" s="1153"/>
      <c r="C83" s="804"/>
      <c r="D83" s="1157"/>
      <c r="E83" s="1184"/>
      <c r="F83" s="1156"/>
      <c r="H83" s="1186"/>
    </row>
    <row r="84" spans="2:10">
      <c r="B84" s="1150" t="s">
        <v>637</v>
      </c>
      <c r="C84" s="1151">
        <v>3110</v>
      </c>
      <c r="D84" s="1338" t="s">
        <v>794</v>
      </c>
      <c r="F84" s="1152">
        <f>SUM(F85:F86)</f>
        <v>0</v>
      </c>
      <c r="H84" s="1220">
        <f>ЗвітІнд.Кошторис!G494</f>
        <v>0</v>
      </c>
      <c r="J84" s="1218">
        <f>H84-F84</f>
        <v>0</v>
      </c>
    </row>
    <row r="85" spans="2:10" s="20" customFormat="1" ht="13.2">
      <c r="B85" s="1153"/>
      <c r="C85" s="804"/>
      <c r="D85" s="1337"/>
      <c r="E85" s="1184"/>
      <c r="F85" s="1156"/>
      <c r="H85" s="1186"/>
    </row>
    <row r="86" spans="2:10" s="20" customFormat="1" ht="13.2">
      <c r="B86" s="1170"/>
      <c r="C86" s="804"/>
      <c r="D86" s="1157"/>
      <c r="E86" s="1184"/>
      <c r="F86" s="1156"/>
      <c r="H86" s="1186"/>
    </row>
    <row r="87" spans="2:10" ht="25.2">
      <c r="B87" s="1159" t="s">
        <v>638</v>
      </c>
      <c r="C87" s="1151">
        <v>3110</v>
      </c>
      <c r="D87" s="1165" t="s">
        <v>725</v>
      </c>
      <c r="F87" s="1152">
        <f>SUM(F88:F89)</f>
        <v>0</v>
      </c>
      <c r="H87" s="1220">
        <f>ЗвітІнд.Кошторис!G495</f>
        <v>0</v>
      </c>
      <c r="J87" s="1218">
        <f>H87-F87</f>
        <v>0</v>
      </c>
    </row>
    <row r="88" spans="2:10" s="20" customFormat="1" ht="13.2">
      <c r="B88" s="1153"/>
      <c r="C88" s="804"/>
      <c r="D88" s="1157"/>
      <c r="E88" s="1184"/>
      <c r="F88" s="1156"/>
      <c r="H88" s="1186"/>
    </row>
    <row r="89" spans="2:10" s="20" customFormat="1" ht="13.2">
      <c r="B89" s="1170"/>
      <c r="C89" s="804"/>
      <c r="D89" s="1157"/>
      <c r="E89" s="1184"/>
      <c r="F89" s="1156"/>
      <c r="H89" s="1186"/>
    </row>
    <row r="90" spans="2:10">
      <c r="B90" s="1159" t="s">
        <v>655</v>
      </c>
      <c r="C90" s="1151">
        <v>3122</v>
      </c>
      <c r="D90" s="1165" t="s">
        <v>724</v>
      </c>
      <c r="F90" s="1152">
        <f>SUM(F91:F92)</f>
        <v>0</v>
      </c>
      <c r="H90" s="1220">
        <f>ЗвітІнд.Кошторис!G517</f>
        <v>0</v>
      </c>
      <c r="J90" s="1218">
        <f>H90-F90</f>
        <v>0</v>
      </c>
    </row>
    <row r="91" spans="2:10" s="20" customFormat="1" ht="13.2">
      <c r="B91" s="1153"/>
      <c r="C91" s="804"/>
      <c r="D91" s="1157"/>
      <c r="E91" s="1184"/>
      <c r="F91" s="1156"/>
      <c r="H91" s="1186"/>
    </row>
    <row r="92" spans="2:10" s="20" customFormat="1" ht="13.2">
      <c r="B92" s="1170"/>
      <c r="C92" s="804"/>
      <c r="D92" s="1157"/>
      <c r="E92" s="1184"/>
      <c r="F92" s="1156"/>
      <c r="H92" s="1186"/>
    </row>
    <row r="93" spans="2:10">
      <c r="B93" s="1159" t="s">
        <v>657</v>
      </c>
      <c r="C93" s="1151">
        <v>3132</v>
      </c>
      <c r="D93" s="1165" t="s">
        <v>724</v>
      </c>
      <c r="F93" s="1152">
        <f>SUM(F94:F95)</f>
        <v>0</v>
      </c>
      <c r="H93" s="1220">
        <f>ЗвітІнд.Кошторис!G533</f>
        <v>0</v>
      </c>
      <c r="J93" s="1218">
        <f>H93-F93</f>
        <v>0</v>
      </c>
    </row>
    <row r="94" spans="2:10" s="20" customFormat="1" ht="13.2">
      <c r="B94" s="1153"/>
      <c r="C94" s="804"/>
      <c r="D94" s="1157"/>
      <c r="E94" s="1184"/>
      <c r="F94" s="1156"/>
      <c r="H94" s="1186"/>
    </row>
    <row r="95" spans="2:10" s="20" customFormat="1" ht="13.2">
      <c r="B95" s="1170"/>
      <c r="C95" s="804"/>
      <c r="D95" s="1157"/>
      <c r="E95" s="1184"/>
      <c r="F95" s="1156"/>
      <c r="H95" s="1186"/>
    </row>
    <row r="96" spans="2:10">
      <c r="B96" s="1159" t="s">
        <v>666</v>
      </c>
      <c r="C96" s="1151">
        <v>3142</v>
      </c>
      <c r="D96" s="1165" t="s">
        <v>724</v>
      </c>
      <c r="F96" s="1152">
        <f>SUM(F97:F98)</f>
        <v>0</v>
      </c>
      <c r="H96" s="1220">
        <f>ЗвітІнд.Кошторис!G539</f>
        <v>0</v>
      </c>
      <c r="J96" s="1218">
        <f>H96-F96</f>
        <v>0</v>
      </c>
    </row>
    <row r="97" spans="2:10" s="20" customFormat="1" ht="13.2">
      <c r="B97" s="1153"/>
      <c r="C97" s="804"/>
      <c r="D97" s="1157"/>
      <c r="E97" s="1184"/>
      <c r="F97" s="1156"/>
      <c r="H97" s="1186"/>
    </row>
    <row r="98" spans="2:10" s="20" customFormat="1" ht="13.2">
      <c r="B98" s="1170"/>
      <c r="C98" s="1225"/>
      <c r="D98" s="1157"/>
      <c r="E98" s="1184"/>
      <c r="F98" s="1156"/>
      <c r="H98" s="1186"/>
    </row>
    <row r="99" spans="2:10">
      <c r="B99" s="1159" t="s">
        <v>670</v>
      </c>
      <c r="C99" s="1151">
        <v>3143</v>
      </c>
      <c r="D99" s="1165" t="s">
        <v>724</v>
      </c>
      <c r="F99" s="1152">
        <f>SUM(F100:F101)</f>
        <v>0</v>
      </c>
      <c r="H99" s="1220">
        <f>ЗвітІнд.Кошторис!G544</f>
        <v>0</v>
      </c>
      <c r="J99" s="1218">
        <f>H99-F99</f>
        <v>0</v>
      </c>
    </row>
    <row r="100" spans="2:10" s="20" customFormat="1" ht="13.2">
      <c r="B100" s="1153"/>
      <c r="C100" s="804"/>
      <c r="D100" s="1157"/>
      <c r="E100" s="1184"/>
      <c r="F100" s="1156"/>
      <c r="H100" s="1186"/>
    </row>
    <row r="101" spans="2:10" s="20" customFormat="1" ht="13.2">
      <c r="B101" s="1153"/>
      <c r="C101" s="804"/>
      <c r="D101" s="1157"/>
      <c r="E101" s="1184"/>
      <c r="F101" s="1156"/>
      <c r="H101" s="1186"/>
    </row>
    <row r="104" spans="2:10">
      <c r="B104" s="5"/>
      <c r="C104" s="5"/>
      <c r="D104" s="5"/>
      <c r="E104" s="5"/>
      <c r="F104" s="5"/>
    </row>
    <row r="105" spans="2:10">
      <c r="B105" s="5"/>
      <c r="C105" s="5"/>
      <c r="D105" s="5"/>
      <c r="E105" s="5"/>
      <c r="F105" s="5"/>
    </row>
  </sheetData>
  <mergeCells count="5">
    <mergeCell ref="D1:F1"/>
    <mergeCell ref="B3:F3"/>
    <mergeCell ref="B8:B9"/>
    <mergeCell ref="C8:C9"/>
    <mergeCell ref="D8:D9"/>
  </mergeCells>
  <conditionalFormatting sqref="J11 J17 J22 J32 J27 J37 J40">
    <cfRule type="cellIs" dxfId="111" priority="158" operator="lessThan">
      <formula>0</formula>
    </cfRule>
    <cfRule type="cellIs" dxfId="110" priority="159" operator="greaterThan">
      <formula>0</formula>
    </cfRule>
    <cfRule type="cellIs" dxfId="109" priority="160" operator="lessThan">
      <formula>0</formula>
    </cfRule>
    <cfRule type="cellIs" dxfId="108" priority="161" operator="greaterThan">
      <formula>0</formula>
    </cfRule>
    <cfRule type="cellIs" dxfId="107" priority="165" operator="greaterThan">
      <formula>0</formula>
    </cfRule>
    <cfRule type="cellIs" dxfId="106" priority="166" operator="lessThan">
      <formula>0</formula>
    </cfRule>
  </conditionalFormatting>
  <conditionalFormatting sqref="J11 J17 J22 J32 J27 J37 J40">
    <cfRule type="cellIs" dxfId="105" priority="163" operator="lessThan">
      <formula>0</formula>
    </cfRule>
    <cfRule type="cellIs" dxfId="104" priority="164" operator="greaterThan">
      <formula>0</formula>
    </cfRule>
  </conditionalFormatting>
  <conditionalFormatting sqref="J11 J17 J22 J32 J27 J37 J40">
    <cfRule type="cellIs" dxfId="103" priority="162" operator="equal">
      <formula>0</formula>
    </cfRule>
  </conditionalFormatting>
  <conditionalFormatting sqref="J69">
    <cfRule type="cellIs" dxfId="102" priority="32" operator="lessThan">
      <formula>0</formula>
    </cfRule>
    <cfRule type="cellIs" dxfId="101" priority="33" operator="greaterThan">
      <formula>0</formula>
    </cfRule>
    <cfRule type="cellIs" dxfId="100" priority="34" operator="lessThan">
      <formula>0</formula>
    </cfRule>
    <cfRule type="cellIs" dxfId="99" priority="35" operator="greaterThan">
      <formula>0</formula>
    </cfRule>
    <cfRule type="cellIs" dxfId="98" priority="39" operator="greaterThan">
      <formula>0</formula>
    </cfRule>
    <cfRule type="cellIs" dxfId="97" priority="40" operator="lessThan">
      <formula>0</formula>
    </cfRule>
  </conditionalFormatting>
  <conditionalFormatting sqref="J69">
    <cfRule type="cellIs" dxfId="96" priority="37" operator="lessThan">
      <formula>0</formula>
    </cfRule>
    <cfRule type="cellIs" dxfId="95" priority="38" operator="greaterThan">
      <formula>0</formula>
    </cfRule>
  </conditionalFormatting>
  <conditionalFormatting sqref="J69">
    <cfRule type="cellIs" dxfId="94" priority="36" operator="equal">
      <formula>0</formula>
    </cfRule>
  </conditionalFormatting>
  <conditionalFormatting sqref="J44">
    <cfRule type="cellIs" dxfId="93" priority="95" operator="lessThan">
      <formula>0</formula>
    </cfRule>
    <cfRule type="cellIs" dxfId="92" priority="96" operator="greaterThan">
      <formula>0</formula>
    </cfRule>
    <cfRule type="cellIs" dxfId="91" priority="97" operator="lessThan">
      <formula>0</formula>
    </cfRule>
    <cfRule type="cellIs" dxfId="90" priority="98" operator="greaterThan">
      <formula>0</formula>
    </cfRule>
    <cfRule type="cellIs" dxfId="89" priority="102" operator="greaterThan">
      <formula>0</formula>
    </cfRule>
    <cfRule type="cellIs" dxfId="88" priority="103" operator="lessThan">
      <formula>0</formula>
    </cfRule>
  </conditionalFormatting>
  <conditionalFormatting sqref="J44"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J44">
    <cfRule type="cellIs" dxfId="85" priority="99" operator="equal">
      <formula>0</formula>
    </cfRule>
  </conditionalFormatting>
  <conditionalFormatting sqref="J47">
    <cfRule type="cellIs" dxfId="84" priority="86" operator="lessThan">
      <formula>0</formula>
    </cfRule>
    <cfRule type="cellIs" dxfId="83" priority="87" operator="greaterThan">
      <formula>0</formula>
    </cfRule>
    <cfRule type="cellIs" dxfId="82" priority="88" operator="lessThan">
      <formula>0</formula>
    </cfRule>
    <cfRule type="cellIs" dxfId="81" priority="89" operator="greaterThan">
      <formula>0</formula>
    </cfRule>
    <cfRule type="cellIs" dxfId="80" priority="93" operator="greaterThan">
      <formula>0</formula>
    </cfRule>
    <cfRule type="cellIs" dxfId="79" priority="94" operator="lessThan">
      <formula>0</formula>
    </cfRule>
  </conditionalFormatting>
  <conditionalFormatting sqref="J47">
    <cfRule type="cellIs" dxfId="78" priority="91" operator="lessThan">
      <formula>0</formula>
    </cfRule>
    <cfRule type="cellIs" dxfId="77" priority="92" operator="greaterThan">
      <formula>0</formula>
    </cfRule>
  </conditionalFormatting>
  <conditionalFormatting sqref="J47">
    <cfRule type="cellIs" dxfId="76" priority="90" operator="equal">
      <formula>0</formula>
    </cfRule>
  </conditionalFormatting>
  <conditionalFormatting sqref="J54">
    <cfRule type="cellIs" dxfId="75" priority="77" operator="lessThan">
      <formula>0</formula>
    </cfRule>
    <cfRule type="cellIs" dxfId="74" priority="78" operator="greaterThan">
      <formula>0</formula>
    </cfRule>
    <cfRule type="cellIs" dxfId="73" priority="79" operator="lessThan">
      <formula>0</formula>
    </cfRule>
    <cfRule type="cellIs" dxfId="72" priority="80" operator="greaterThan">
      <formula>0</formula>
    </cfRule>
    <cfRule type="cellIs" dxfId="71" priority="84" operator="greaterThan">
      <formula>0</formula>
    </cfRule>
    <cfRule type="cellIs" dxfId="70" priority="85" operator="lessThan">
      <formula>0</formula>
    </cfRule>
  </conditionalFormatting>
  <conditionalFormatting sqref="J54">
    <cfRule type="cellIs" dxfId="69" priority="82" operator="lessThan">
      <formula>0</formula>
    </cfRule>
    <cfRule type="cellIs" dxfId="68" priority="83" operator="greaterThan">
      <formula>0</formula>
    </cfRule>
  </conditionalFormatting>
  <conditionalFormatting sqref="J54">
    <cfRule type="cellIs" dxfId="67" priority="81" operator="equal">
      <formula>0</formula>
    </cfRule>
  </conditionalFormatting>
  <conditionalFormatting sqref="J57">
    <cfRule type="cellIs" dxfId="66" priority="68" operator="lessThan">
      <formula>0</formula>
    </cfRule>
    <cfRule type="cellIs" dxfId="65" priority="69" operator="greaterThan">
      <formula>0</formula>
    </cfRule>
    <cfRule type="cellIs" dxfId="64" priority="70" operator="lessThan">
      <formula>0</formula>
    </cfRule>
    <cfRule type="cellIs" dxfId="63" priority="71" operator="greaterThan">
      <formula>0</formula>
    </cfRule>
    <cfRule type="cellIs" dxfId="62" priority="75" operator="greaterThan">
      <formula>0</formula>
    </cfRule>
    <cfRule type="cellIs" dxfId="61" priority="76" operator="lessThan">
      <formula>0</formula>
    </cfRule>
  </conditionalFormatting>
  <conditionalFormatting sqref="J57">
    <cfRule type="cellIs" dxfId="60" priority="73" operator="lessThan">
      <formula>0</formula>
    </cfRule>
    <cfRule type="cellIs" dxfId="59" priority="74" operator="greaterThan">
      <formula>0</formula>
    </cfRule>
  </conditionalFormatting>
  <conditionalFormatting sqref="J57">
    <cfRule type="cellIs" dxfId="58" priority="72" operator="equal">
      <formula>0</formula>
    </cfRule>
  </conditionalFormatting>
  <conditionalFormatting sqref="J60">
    <cfRule type="cellIs" dxfId="57" priority="59" operator="lessThan">
      <formula>0</formula>
    </cfRule>
    <cfRule type="cellIs" dxfId="56" priority="60" operator="greaterThan">
      <formula>0</formula>
    </cfRule>
    <cfRule type="cellIs" dxfId="55" priority="61" operator="lessThan">
      <formula>0</formula>
    </cfRule>
    <cfRule type="cellIs" dxfId="54" priority="62" operator="greaterThan">
      <formula>0</formula>
    </cfRule>
    <cfRule type="cellIs" dxfId="53" priority="66" operator="greaterThan">
      <formula>0</formula>
    </cfRule>
    <cfRule type="cellIs" dxfId="52" priority="67" operator="lessThan">
      <formula>0</formula>
    </cfRule>
  </conditionalFormatting>
  <conditionalFormatting sqref="J60">
    <cfRule type="cellIs" dxfId="51" priority="64" operator="lessThan">
      <formula>0</formula>
    </cfRule>
    <cfRule type="cellIs" dxfId="50" priority="65" operator="greaterThan">
      <formula>0</formula>
    </cfRule>
  </conditionalFormatting>
  <conditionalFormatting sqref="J60">
    <cfRule type="cellIs" dxfId="49" priority="63" operator="equal">
      <formula>0</formula>
    </cfRule>
  </conditionalFormatting>
  <conditionalFormatting sqref="J63">
    <cfRule type="cellIs" dxfId="48" priority="50" operator="lessThan">
      <formula>0</formula>
    </cfRule>
    <cfRule type="cellIs" dxfId="47" priority="51" operator="greaterThan">
      <formula>0</formula>
    </cfRule>
    <cfRule type="cellIs" dxfId="46" priority="52" operator="lessThan">
      <formula>0</formula>
    </cfRule>
    <cfRule type="cellIs" dxfId="45" priority="53" operator="greaterThan">
      <formula>0</formula>
    </cfRule>
    <cfRule type="cellIs" dxfId="44" priority="57" operator="greaterThan">
      <formula>0</formula>
    </cfRule>
    <cfRule type="cellIs" dxfId="43" priority="58" operator="lessThan">
      <formula>0</formula>
    </cfRule>
  </conditionalFormatting>
  <conditionalFormatting sqref="J63">
    <cfRule type="cellIs" dxfId="42" priority="55" operator="lessThan">
      <formula>0</formula>
    </cfRule>
    <cfRule type="cellIs" dxfId="41" priority="56" operator="greaterThan">
      <formula>0</formula>
    </cfRule>
  </conditionalFormatting>
  <conditionalFormatting sqref="J63">
    <cfRule type="cellIs" dxfId="40" priority="54" operator="equal">
      <formula>0</formula>
    </cfRule>
  </conditionalFormatting>
  <conditionalFormatting sqref="J66">
    <cfRule type="cellIs" dxfId="39" priority="41" operator="lessThan">
      <formula>0</formula>
    </cfRule>
    <cfRule type="cellIs" dxfId="38" priority="42" operator="greaterThan">
      <formula>0</formula>
    </cfRule>
    <cfRule type="cellIs" dxfId="37" priority="43" operator="lessThan">
      <formula>0</formula>
    </cfRule>
    <cfRule type="cellIs" dxfId="36" priority="44" operator="greaterThan">
      <formula>0</formula>
    </cfRule>
    <cfRule type="cellIs" dxfId="35" priority="48" operator="greaterThan">
      <formula>0</formula>
    </cfRule>
    <cfRule type="cellIs" dxfId="34" priority="49" operator="lessThan">
      <formula>0</formula>
    </cfRule>
  </conditionalFormatting>
  <conditionalFormatting sqref="J66">
    <cfRule type="cellIs" dxfId="33" priority="46" operator="lessThan">
      <formula>0</formula>
    </cfRule>
    <cfRule type="cellIs" dxfId="32" priority="47" operator="greaterThan">
      <formula>0</formula>
    </cfRule>
  </conditionalFormatting>
  <conditionalFormatting sqref="J66">
    <cfRule type="cellIs" dxfId="31" priority="45" operator="equal">
      <formula>0</formula>
    </cfRule>
  </conditionalFormatting>
  <conditionalFormatting sqref="J81">
    <cfRule type="cellIs" dxfId="30" priority="14" operator="lessThan">
      <formula>0</formula>
    </cfRule>
    <cfRule type="cellIs" dxfId="29" priority="15" operator="greaterThan">
      <formula>0</formula>
    </cfRule>
    <cfRule type="cellIs" dxfId="28" priority="16" operator="lessThan">
      <formula>0</formula>
    </cfRule>
    <cfRule type="cellIs" dxfId="27" priority="17" operator="greaterThan">
      <formula>0</formula>
    </cfRule>
    <cfRule type="cellIs" dxfId="26" priority="21" operator="greaterThan">
      <formula>0</formula>
    </cfRule>
    <cfRule type="cellIs" dxfId="25" priority="22" operator="lessThan">
      <formula>0</formula>
    </cfRule>
  </conditionalFormatting>
  <conditionalFormatting sqref="J81">
    <cfRule type="cellIs" dxfId="24" priority="19" operator="lessThan">
      <formula>0</formula>
    </cfRule>
    <cfRule type="cellIs" dxfId="23" priority="20" operator="greaterThan">
      <formula>0</formula>
    </cfRule>
  </conditionalFormatting>
  <conditionalFormatting sqref="J81">
    <cfRule type="cellIs" dxfId="22" priority="18" operator="equal">
      <formula>0</formula>
    </cfRule>
  </conditionalFormatting>
  <conditionalFormatting sqref="J78 J75 J72">
    <cfRule type="cellIs" dxfId="21" priority="23" operator="lessThan">
      <formula>0</formula>
    </cfRule>
    <cfRule type="cellIs" dxfId="20" priority="24" operator="greaterThan">
      <formula>0</formula>
    </cfRule>
    <cfRule type="cellIs" dxfId="19" priority="25" operator="lessThan">
      <formula>0</formula>
    </cfRule>
    <cfRule type="cellIs" dxfId="18" priority="26" operator="greaterThan">
      <formula>0</formula>
    </cfRule>
    <cfRule type="cellIs" dxfId="17" priority="30" operator="greaterThan">
      <formula>0</formula>
    </cfRule>
    <cfRule type="cellIs" dxfId="16" priority="31" operator="lessThan">
      <formula>0</formula>
    </cfRule>
  </conditionalFormatting>
  <conditionalFormatting sqref="J78 J75 J72">
    <cfRule type="cellIs" dxfId="15" priority="28" operator="lessThan">
      <formula>0</formula>
    </cfRule>
    <cfRule type="cellIs" dxfId="14" priority="29" operator="greaterThan">
      <formula>0</formula>
    </cfRule>
  </conditionalFormatting>
  <conditionalFormatting sqref="J78 J75 J72">
    <cfRule type="cellIs" dxfId="13" priority="27" operator="equal">
      <formula>0</formula>
    </cfRule>
  </conditionalFormatting>
  <conditionalFormatting sqref="J99 J96 J93 J90 J87 J84">
    <cfRule type="cellIs" dxfId="12" priority="5" operator="lessThan">
      <formula>0</formula>
    </cfRule>
    <cfRule type="cellIs" dxfId="11" priority="6" operator="greaterThan">
      <formula>0</formula>
    </cfRule>
    <cfRule type="cellIs" dxfId="10" priority="7" operator="lessThan">
      <formula>0</formula>
    </cfRule>
    <cfRule type="cellIs" dxfId="9" priority="8" operator="greaterThan">
      <formula>0</formula>
    </cfRule>
    <cfRule type="cellIs" dxfId="8" priority="12" operator="greaterThan">
      <formula>0</formula>
    </cfRule>
    <cfRule type="cellIs" dxfId="7" priority="13" operator="lessThan">
      <formula>0</formula>
    </cfRule>
  </conditionalFormatting>
  <conditionalFormatting sqref="J99 J96 J93 J90 J87 J84">
    <cfRule type="cellIs" dxfId="6" priority="10" operator="lessThan">
      <formula>0</formula>
    </cfRule>
    <cfRule type="cellIs" dxfId="5" priority="11" operator="greaterThan">
      <formula>0</formula>
    </cfRule>
  </conditionalFormatting>
  <conditionalFormatting sqref="J99 J96 J93 J90 J87 J84">
    <cfRule type="cellIs" dxfId="4" priority="9" operator="equal">
      <formula>0</formula>
    </cfRule>
  </conditionalFormatting>
  <conditionalFormatting sqref="J44 J47 J54 J57 J60 J63 J66 J69 J72 J75 J78 J81 J84 J87 J90 J93 J96 J99 J11 J17 J22 J27 J32 J37 J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J99 J96 J93 J90 J87 J84 J81 J78 J54 J57 J60 J63 J66 J69 J72 J75 J44 J47 J37 J40 J22 J27 J32 J11 J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31496062992125984" bottom="0.39370078740157483" header="0.31496062992125984" footer="0.23622047244094491"/>
  <pageSetup paperSize="9" scale="94" fitToHeight="2" orientation="portrait" horizontalDpi="0" verticalDpi="0" r:id="rId1"/>
  <headerFooter>
    <oddFooter>&amp;C&amp;"+,полужирный курсив"&amp;8Сторінка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Черговість заповнення</vt:lpstr>
      <vt:lpstr>ЗвітІнд.Кошторис</vt:lpstr>
      <vt:lpstr>Розрахунки(для друку)</vt:lpstr>
      <vt:lpstr>Розшифровка</vt:lpstr>
      <vt:lpstr>ЗвітІнд.Кошторис!Заголовки_для_печати</vt:lpstr>
      <vt:lpstr>'Розрахунки(для друку)'!Заголовки_для_печати</vt:lpstr>
      <vt:lpstr>Розшифровка!Заголовки_для_печати</vt:lpstr>
      <vt:lpstr>ЗвітІнд.Кошторис!Область_печати</vt:lpstr>
      <vt:lpstr>'Розрахунки(для друку)'!Область_печати</vt:lpstr>
      <vt:lpstr>Розшифровка!Область_печати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Artemenko</dc:creator>
  <cp:lastModifiedBy>USER</cp:lastModifiedBy>
  <cp:lastPrinted>2017-01-18T15:33:41Z</cp:lastPrinted>
  <dcterms:created xsi:type="dcterms:W3CDTF">2015-12-11T09:01:18Z</dcterms:created>
  <dcterms:modified xsi:type="dcterms:W3CDTF">2017-07-14T07:17:27Z</dcterms:modified>
</cp:coreProperties>
</file>