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300" tabRatio="678" activeTab="1"/>
  </bookViews>
  <sheets>
    <sheet name="Черговість заповнення" sheetId="5" r:id="rId1"/>
    <sheet name="Додаток-1" sheetId="2" r:id="rId2"/>
    <sheet name="Додаток -2 " sheetId="3" r:id="rId3"/>
    <sheet name="Додаток 4-Розподіл в розрізі МС" sheetId="4" r:id="rId4"/>
  </sheets>
  <definedNames>
    <definedName name="_xlnm._FilterDatabase" localSheetId="1" hidden="1">'Додаток-1'!$B$11:$U$550</definedName>
    <definedName name="_xlnm.Print_Titles" localSheetId="2">'Додаток -2 '!$7:$8</definedName>
    <definedName name="_xlnm.Print_Titles" localSheetId="1">'Додаток-1'!$7:$10</definedName>
    <definedName name="_xlnm.Print_Area" localSheetId="2">'Додаток -2 '!$B$1:$L$91</definedName>
    <definedName name="_xlnm.Print_Area" localSheetId="3">'Додаток 4-Розподіл в розрізі МС'!$A$1:$N$70</definedName>
    <definedName name="_xlnm.Print_Area" localSheetId="1">'Додаток-1'!$B$1:$U$562</definedName>
    <definedName name="_xlnm.Print_Area" localSheetId="0">'Черговість заповнення'!$A$1:$F$14</definedName>
  </definedNames>
  <calcPr calcId="125725"/>
</workbook>
</file>

<file path=xl/calcChain.xml><?xml version="1.0" encoding="utf-8"?>
<calcChain xmlns="http://schemas.openxmlformats.org/spreadsheetml/2006/main">
  <c r="D88" i="3"/>
  <c r="B85"/>
  <c r="B4" l="1"/>
  <c r="H75"/>
  <c r="G75"/>
  <c r="F75"/>
  <c r="H72"/>
  <c r="G72"/>
  <c r="F72"/>
  <c r="H69"/>
  <c r="G69"/>
  <c r="F69"/>
  <c r="H66"/>
  <c r="G66"/>
  <c r="F66"/>
  <c r="H63"/>
  <c r="G63"/>
  <c r="F63"/>
  <c r="H60"/>
  <c r="G60"/>
  <c r="F60"/>
  <c r="L57"/>
  <c r="K57"/>
  <c r="J57"/>
  <c r="H57"/>
  <c r="G57"/>
  <c r="F57"/>
  <c r="L54"/>
  <c r="K54"/>
  <c r="J54"/>
  <c r="H54"/>
  <c r="G54"/>
  <c r="F54"/>
  <c r="L51"/>
  <c r="K51"/>
  <c r="J51"/>
  <c r="H51"/>
  <c r="G51"/>
  <c r="F51"/>
  <c r="L48"/>
  <c r="K48"/>
  <c r="J48"/>
  <c r="H48"/>
  <c r="G48"/>
  <c r="F48"/>
  <c r="L45"/>
  <c r="K45"/>
  <c r="J45"/>
  <c r="H45"/>
  <c r="G45"/>
  <c r="F45"/>
  <c r="L42"/>
  <c r="K42"/>
  <c r="J42"/>
  <c r="H42"/>
  <c r="G42"/>
  <c r="F42"/>
  <c r="L39"/>
  <c r="K39"/>
  <c r="J39"/>
  <c r="H39"/>
  <c r="G39"/>
  <c r="F39"/>
  <c r="L36"/>
  <c r="K36"/>
  <c r="J36"/>
  <c r="H36"/>
  <c r="G36"/>
  <c r="F36"/>
  <c r="L31"/>
  <c r="K31"/>
  <c r="J31"/>
  <c r="H31"/>
  <c r="G31"/>
  <c r="F31"/>
  <c r="L28"/>
  <c r="K28"/>
  <c r="J28"/>
  <c r="H28"/>
  <c r="G28"/>
  <c r="F28"/>
  <c r="L23"/>
  <c r="K23"/>
  <c r="J23"/>
  <c r="H23"/>
  <c r="G23"/>
  <c r="F23"/>
  <c r="L20"/>
  <c r="K20"/>
  <c r="J20"/>
  <c r="H20"/>
  <c r="G20"/>
  <c r="F20"/>
  <c r="L15"/>
  <c r="K15"/>
  <c r="J15"/>
  <c r="H15"/>
  <c r="G15"/>
  <c r="F15"/>
  <c r="L10"/>
  <c r="K10"/>
  <c r="J10"/>
  <c r="H10"/>
  <c r="G10"/>
  <c r="F10"/>
  <c r="L4"/>
  <c r="K4"/>
  <c r="J4"/>
  <c r="I4"/>
  <c r="H4"/>
  <c r="G4"/>
  <c r="F4"/>
  <c r="E4"/>
  <c r="D4"/>
  <c r="C4"/>
  <c r="N57" i="4" l="1"/>
  <c r="I57"/>
  <c r="D57"/>
  <c r="I56"/>
  <c r="D56"/>
  <c r="I55"/>
  <c r="D55"/>
  <c r="I54"/>
  <c r="D54"/>
  <c r="N54" s="1"/>
  <c r="N53"/>
  <c r="I53"/>
  <c r="D53"/>
  <c r="I52"/>
  <c r="N52" s="1"/>
  <c r="D52"/>
  <c r="I51"/>
  <c r="D51"/>
  <c r="I50"/>
  <c r="D50"/>
  <c r="I49"/>
  <c r="D49"/>
  <c r="N49" s="1"/>
  <c r="I48"/>
  <c r="D48"/>
  <c r="I47"/>
  <c r="D47"/>
  <c r="N47" s="1"/>
  <c r="I46"/>
  <c r="D46"/>
  <c r="I45"/>
  <c r="D45"/>
  <c r="N45" s="1"/>
  <c r="I44"/>
  <c r="D44"/>
  <c r="I43"/>
  <c r="D43"/>
  <c r="I42"/>
  <c r="D42"/>
  <c r="N41"/>
  <c r="I41"/>
  <c r="D41"/>
  <c r="I40"/>
  <c r="D40"/>
  <c r="N40" s="1"/>
  <c r="I39"/>
  <c r="D39"/>
  <c r="I38"/>
  <c r="D38"/>
  <c r="N38" s="1"/>
  <c r="N37"/>
  <c r="I37"/>
  <c r="D37"/>
  <c r="I36"/>
  <c r="D36"/>
  <c r="I35"/>
  <c r="D35"/>
  <c r="I34"/>
  <c r="N34" s="1"/>
  <c r="D34"/>
  <c r="I33"/>
  <c r="D33"/>
  <c r="N33" s="1"/>
  <c r="I32"/>
  <c r="D32"/>
  <c r="I31"/>
  <c r="D31"/>
  <c r="N31" s="1"/>
  <c r="I30"/>
  <c r="N30" s="1"/>
  <c r="D30"/>
  <c r="I29"/>
  <c r="D29"/>
  <c r="N29" s="1"/>
  <c r="I28"/>
  <c r="D28"/>
  <c r="I27"/>
  <c r="D27"/>
  <c r="I26"/>
  <c r="N26" s="1"/>
  <c r="D26"/>
  <c r="N25"/>
  <c r="I25"/>
  <c r="D25"/>
  <c r="I24"/>
  <c r="D24"/>
  <c r="N24" s="1"/>
  <c r="I23"/>
  <c r="D23"/>
  <c r="I22"/>
  <c r="D22"/>
  <c r="N21"/>
  <c r="I21"/>
  <c r="D21"/>
  <c r="I20"/>
  <c r="D20"/>
  <c r="N20" s="1"/>
  <c r="I19"/>
  <c r="D19"/>
  <c r="N19" s="1"/>
  <c r="I18"/>
  <c r="N18" s="1"/>
  <c r="D18"/>
  <c r="N17"/>
  <c r="I17"/>
  <c r="D17"/>
  <c r="I16"/>
  <c r="D16"/>
  <c r="N16" s="1"/>
  <c r="I15"/>
  <c r="D15"/>
  <c r="N15" s="1"/>
  <c r="I14"/>
  <c r="D14"/>
  <c r="N14" s="1"/>
  <c r="N13"/>
  <c r="I13"/>
  <c r="D13"/>
  <c r="I12"/>
  <c r="D12"/>
  <c r="N12" s="1"/>
  <c r="I11"/>
  <c r="D11"/>
  <c r="N11" s="1"/>
  <c r="I10"/>
  <c r="D10"/>
  <c r="N10" s="1"/>
  <c r="N9"/>
  <c r="I9"/>
  <c r="D9"/>
  <c r="I8"/>
  <c r="D8"/>
  <c r="N8" s="1"/>
  <c r="M7"/>
  <c r="L7"/>
  <c r="K7"/>
  <c r="J7"/>
  <c r="H7"/>
  <c r="G7"/>
  <c r="F7"/>
  <c r="E7"/>
  <c r="D7" l="1"/>
  <c r="N50"/>
  <c r="N36"/>
  <c r="N39"/>
  <c r="N48"/>
  <c r="N55"/>
  <c r="N27"/>
  <c r="N43"/>
  <c r="N23"/>
  <c r="N32"/>
  <c r="N46"/>
  <c r="I7"/>
  <c r="N22"/>
  <c r="N28"/>
  <c r="N7" s="1"/>
  <c r="N35"/>
  <c r="N42"/>
  <c r="N44"/>
  <c r="N51"/>
  <c r="N56"/>
  <c r="H25" i="2"/>
  <c r="Q548" l="1"/>
  <c r="U548" s="1"/>
  <c r="U547"/>
  <c r="T547"/>
  <c r="S547"/>
  <c r="R547"/>
  <c r="Q547"/>
  <c r="Q545"/>
  <c r="U545" s="1"/>
  <c r="U544" s="1"/>
  <c r="T544"/>
  <c r="S544"/>
  <c r="R544"/>
  <c r="Q542"/>
  <c r="U542" s="1"/>
  <c r="Q541"/>
  <c r="U541" s="1"/>
  <c r="Q540"/>
  <c r="U540" s="1"/>
  <c r="Q539"/>
  <c r="U539" s="1"/>
  <c r="T538"/>
  <c r="S538"/>
  <c r="R538"/>
  <c r="Q536"/>
  <c r="U536" s="1"/>
  <c r="Q535"/>
  <c r="U535" s="1"/>
  <c r="Q534"/>
  <c r="U534" s="1"/>
  <c r="Q533"/>
  <c r="T532"/>
  <c r="T531" s="1"/>
  <c r="S532"/>
  <c r="R532"/>
  <c r="R531" s="1"/>
  <c r="S531"/>
  <c r="Q529"/>
  <c r="U529" s="1"/>
  <c r="Q528"/>
  <c r="U528" s="1"/>
  <c r="Q527"/>
  <c r="U527" s="1"/>
  <c r="Q526"/>
  <c r="Q525"/>
  <c r="T524"/>
  <c r="T515" s="1"/>
  <c r="T514" s="1"/>
  <c r="S524"/>
  <c r="R524"/>
  <c r="Q524" s="1"/>
  <c r="U524" s="1"/>
  <c r="Q523"/>
  <c r="Q522"/>
  <c r="U522" s="1"/>
  <c r="Q521"/>
  <c r="Q520"/>
  <c r="U520" s="1"/>
  <c r="Q519"/>
  <c r="Q518"/>
  <c r="Q517"/>
  <c r="U516"/>
  <c r="Q516"/>
  <c r="S515"/>
  <c r="S514" s="1"/>
  <c r="R515"/>
  <c r="R514"/>
  <c r="Q512"/>
  <c r="U512" s="1"/>
  <c r="Q511"/>
  <c r="U511" s="1"/>
  <c r="Q510"/>
  <c r="U510" s="1"/>
  <c r="Q509"/>
  <c r="Q508"/>
  <c r="Q507"/>
  <c r="T506"/>
  <c r="S506"/>
  <c r="R506"/>
  <c r="Q506" s="1"/>
  <c r="U506" s="1"/>
  <c r="Q505"/>
  <c r="Q504"/>
  <c r="Q503"/>
  <c r="T502"/>
  <c r="T501" s="1"/>
  <c r="T492" s="1"/>
  <c r="T19" s="1"/>
  <c r="S502"/>
  <c r="R502"/>
  <c r="Q502" s="1"/>
  <c r="S501"/>
  <c r="Q501"/>
  <c r="U501" s="1"/>
  <c r="Q500"/>
  <c r="Q499"/>
  <c r="Q498"/>
  <c r="Q497"/>
  <c r="T496"/>
  <c r="S496"/>
  <c r="R496"/>
  <c r="Q496" s="1"/>
  <c r="U496" s="1"/>
  <c r="Q495"/>
  <c r="Q494"/>
  <c r="T493"/>
  <c r="S493"/>
  <c r="S492" s="1"/>
  <c r="S19" s="1"/>
  <c r="R493"/>
  <c r="Q493" s="1"/>
  <c r="Q491"/>
  <c r="Q490"/>
  <c r="Q489"/>
  <c r="Q488"/>
  <c r="T487"/>
  <c r="T486" s="1"/>
  <c r="S487"/>
  <c r="S20" s="1"/>
  <c r="R487"/>
  <c r="R20" s="1"/>
  <c r="Q484"/>
  <c r="U484" s="1"/>
  <c r="U483"/>
  <c r="Q483"/>
  <c r="Q482"/>
  <c r="U482" s="1"/>
  <c r="T481"/>
  <c r="S481"/>
  <c r="R481"/>
  <c r="Q481"/>
  <c r="Q480"/>
  <c r="U480" s="1"/>
  <c r="Q479"/>
  <c r="Q478"/>
  <c r="T477"/>
  <c r="S477"/>
  <c r="R477"/>
  <c r="Q476"/>
  <c r="Q475"/>
  <c r="T474"/>
  <c r="T473" s="1"/>
  <c r="S474"/>
  <c r="R474"/>
  <c r="R473"/>
  <c r="Q472"/>
  <c r="Q471"/>
  <c r="T470"/>
  <c r="S470"/>
  <c r="Q470" s="1"/>
  <c r="U470" s="1"/>
  <c r="R470"/>
  <c r="Q469"/>
  <c r="Q468"/>
  <c r="T467"/>
  <c r="S467"/>
  <c r="R467"/>
  <c r="Q466"/>
  <c r="Q465"/>
  <c r="T464"/>
  <c r="S464"/>
  <c r="R464"/>
  <c r="Q464"/>
  <c r="U464" s="1"/>
  <c r="Q463"/>
  <c r="Q462"/>
  <c r="T461"/>
  <c r="S461"/>
  <c r="R461"/>
  <c r="Q460"/>
  <c r="Q459"/>
  <c r="T458"/>
  <c r="T457" s="1"/>
  <c r="S458"/>
  <c r="R458"/>
  <c r="Q456"/>
  <c r="Q455"/>
  <c r="T454"/>
  <c r="S454"/>
  <c r="R454"/>
  <c r="Q453"/>
  <c r="Q452"/>
  <c r="T451"/>
  <c r="S451"/>
  <c r="R451"/>
  <c r="Q450"/>
  <c r="Q449"/>
  <c r="T448"/>
  <c r="S448"/>
  <c r="R448"/>
  <c r="Q448"/>
  <c r="Q447"/>
  <c r="Q446"/>
  <c r="T445"/>
  <c r="S445"/>
  <c r="S444" s="1"/>
  <c r="R445"/>
  <c r="Q445" s="1"/>
  <c r="U445" s="1"/>
  <c r="Q443"/>
  <c r="Q442"/>
  <c r="T441"/>
  <c r="S441"/>
  <c r="R441"/>
  <c r="Q441" s="1"/>
  <c r="Q440"/>
  <c r="Q439"/>
  <c r="T438"/>
  <c r="S438"/>
  <c r="R438"/>
  <c r="Q437"/>
  <c r="Q436"/>
  <c r="T435"/>
  <c r="S435"/>
  <c r="R435"/>
  <c r="Q435" s="1"/>
  <c r="U435" s="1"/>
  <c r="Q434"/>
  <c r="Q433"/>
  <c r="T432"/>
  <c r="S432"/>
  <c r="Q432" s="1"/>
  <c r="U432" s="1"/>
  <c r="R432"/>
  <c r="Q431"/>
  <c r="Q430"/>
  <c r="T429"/>
  <c r="S429"/>
  <c r="R429"/>
  <c r="Q429" s="1"/>
  <c r="Q428"/>
  <c r="Q427"/>
  <c r="T426"/>
  <c r="S426"/>
  <c r="R426"/>
  <c r="Q425"/>
  <c r="Q424"/>
  <c r="T423"/>
  <c r="S423"/>
  <c r="R423"/>
  <c r="Q422"/>
  <c r="Q421"/>
  <c r="T420"/>
  <c r="S420"/>
  <c r="R420"/>
  <c r="Q420"/>
  <c r="Q419"/>
  <c r="Q418"/>
  <c r="T417"/>
  <c r="S417"/>
  <c r="S416" s="1"/>
  <c r="R417"/>
  <c r="Q417" s="1"/>
  <c r="U417" s="1"/>
  <c r="Q415"/>
  <c r="Q414"/>
  <c r="T413"/>
  <c r="S413"/>
  <c r="R413"/>
  <c r="Q413" s="1"/>
  <c r="U413" s="1"/>
  <c r="Q412"/>
  <c r="Q411"/>
  <c r="T410"/>
  <c r="S410"/>
  <c r="R410"/>
  <c r="Q404"/>
  <c r="U404" s="1"/>
  <c r="Q403"/>
  <c r="U403" s="1"/>
  <c r="Q402"/>
  <c r="U402" s="1"/>
  <c r="Q401"/>
  <c r="U401" s="1"/>
  <c r="Q400"/>
  <c r="Q399"/>
  <c r="T398"/>
  <c r="T396" s="1"/>
  <c r="S398"/>
  <c r="R398"/>
  <c r="U397"/>
  <c r="Q397"/>
  <c r="S396"/>
  <c r="Q394"/>
  <c r="U394" s="1"/>
  <c r="Q393"/>
  <c r="U393" s="1"/>
  <c r="Q392"/>
  <c r="Q391"/>
  <c r="T390"/>
  <c r="T388" s="1"/>
  <c r="S390"/>
  <c r="R390"/>
  <c r="R388" s="1"/>
  <c r="U389"/>
  <c r="Q389"/>
  <c r="S388"/>
  <c r="Q386"/>
  <c r="Q385"/>
  <c r="Q384"/>
  <c r="U384" s="1"/>
  <c r="T383"/>
  <c r="T381" s="1"/>
  <c r="S383"/>
  <c r="R383"/>
  <c r="U382"/>
  <c r="Q382"/>
  <c r="S381"/>
  <c r="Q380"/>
  <c r="T379"/>
  <c r="S379"/>
  <c r="R379"/>
  <c r="U377"/>
  <c r="Q377"/>
  <c r="Q376"/>
  <c r="Q375"/>
  <c r="T374"/>
  <c r="T373" s="1"/>
  <c r="T371" s="1"/>
  <c r="S374"/>
  <c r="R374"/>
  <c r="R373"/>
  <c r="R371" s="1"/>
  <c r="U372"/>
  <c r="Q372"/>
  <c r="Q370"/>
  <c r="U370" s="1"/>
  <c r="Q368"/>
  <c r="U368" s="1"/>
  <c r="Q367"/>
  <c r="U367" s="1"/>
  <c r="Q366"/>
  <c r="Q365"/>
  <c r="T364"/>
  <c r="S364"/>
  <c r="R364"/>
  <c r="Q364" s="1"/>
  <c r="U364" s="1"/>
  <c r="Q363"/>
  <c r="Q362"/>
  <c r="T361"/>
  <c r="S361"/>
  <c r="R361"/>
  <c r="Q360"/>
  <c r="Q359"/>
  <c r="T358"/>
  <c r="T357" s="1"/>
  <c r="S358"/>
  <c r="R358"/>
  <c r="Q355"/>
  <c r="U355" s="1"/>
  <c r="Q354"/>
  <c r="U354" s="1"/>
  <c r="Q353"/>
  <c r="Q352"/>
  <c r="T351"/>
  <c r="T350" s="1"/>
  <c r="S351"/>
  <c r="R351"/>
  <c r="S350"/>
  <c r="Q348"/>
  <c r="U348" s="1"/>
  <c r="Q347"/>
  <c r="U347" s="1"/>
  <c r="Q346"/>
  <c r="Q345"/>
  <c r="T344"/>
  <c r="T343" s="1"/>
  <c r="S344"/>
  <c r="R344"/>
  <c r="S343"/>
  <c r="Q341"/>
  <c r="U341" s="1"/>
  <c r="Q340"/>
  <c r="U340" s="1"/>
  <c r="Q339"/>
  <c r="Q338"/>
  <c r="T337"/>
  <c r="S337"/>
  <c r="R337"/>
  <c r="Q337" s="1"/>
  <c r="Q336"/>
  <c r="Q335"/>
  <c r="T334"/>
  <c r="S334"/>
  <c r="S333" s="1"/>
  <c r="R334"/>
  <c r="Q334"/>
  <c r="U331"/>
  <c r="Q331"/>
  <c r="U330"/>
  <c r="Q330"/>
  <c r="Q329"/>
  <c r="Q328"/>
  <c r="T327"/>
  <c r="S327"/>
  <c r="R327"/>
  <c r="Q327"/>
  <c r="U327" s="1"/>
  <c r="Q326"/>
  <c r="Q325"/>
  <c r="T324"/>
  <c r="S324"/>
  <c r="R324"/>
  <c r="Q324" s="1"/>
  <c r="Q323"/>
  <c r="Q322"/>
  <c r="T321"/>
  <c r="S321"/>
  <c r="S320" s="1"/>
  <c r="R321"/>
  <c r="Q321" s="1"/>
  <c r="R320"/>
  <c r="Q318"/>
  <c r="T317"/>
  <c r="S317"/>
  <c r="R317"/>
  <c r="U315"/>
  <c r="Q315"/>
  <c r="U314"/>
  <c r="Q314"/>
  <c r="U313"/>
  <c r="Q313"/>
  <c r="Q312"/>
  <c r="Q311"/>
  <c r="T310"/>
  <c r="S310"/>
  <c r="R310"/>
  <c r="Q309"/>
  <c r="Q308"/>
  <c r="T307"/>
  <c r="T306" s="1"/>
  <c r="S307"/>
  <c r="R307"/>
  <c r="Q304"/>
  <c r="U304" s="1"/>
  <c r="Q303"/>
  <c r="U303" s="1"/>
  <c r="Q302"/>
  <c r="U302" s="1"/>
  <c r="Q301"/>
  <c r="U301" s="1"/>
  <c r="Q300"/>
  <c r="U300" s="1"/>
  <c r="Q299"/>
  <c r="U299" s="1"/>
  <c r="Q298"/>
  <c r="U298" s="1"/>
  <c r="Q297"/>
  <c r="U297" s="1"/>
  <c r="U296"/>
  <c r="Q296"/>
  <c r="T295"/>
  <c r="S295"/>
  <c r="R295"/>
  <c r="Q294"/>
  <c r="U294" s="1"/>
  <c r="U293"/>
  <c r="Q293"/>
  <c r="Q292"/>
  <c r="U292" s="1"/>
  <c r="U291"/>
  <c r="Q291"/>
  <c r="Q290"/>
  <c r="Q289"/>
  <c r="T288"/>
  <c r="S288"/>
  <c r="R288"/>
  <c r="Q287"/>
  <c r="Q286"/>
  <c r="T285"/>
  <c r="S285"/>
  <c r="R285"/>
  <c r="Q285"/>
  <c r="U285" s="1"/>
  <c r="Q284"/>
  <c r="Q283"/>
  <c r="Q282"/>
  <c r="Q281"/>
  <c r="Q280"/>
  <c r="Q279"/>
  <c r="T278"/>
  <c r="S278"/>
  <c r="Q278" s="1"/>
  <c r="U278" s="1"/>
  <c r="R278"/>
  <c r="Q277"/>
  <c r="Q276"/>
  <c r="Q275"/>
  <c r="Q274"/>
  <c r="Q273"/>
  <c r="Q272"/>
  <c r="T271"/>
  <c r="S271"/>
  <c r="R271"/>
  <c r="Q270"/>
  <c r="Q269"/>
  <c r="Q268"/>
  <c r="Q267"/>
  <c r="T266"/>
  <c r="S266"/>
  <c r="Q266" s="1"/>
  <c r="U266" s="1"/>
  <c r="R266"/>
  <c r="Q265"/>
  <c r="Q264"/>
  <c r="Q263"/>
  <c r="T262"/>
  <c r="S262"/>
  <c r="Q262" s="1"/>
  <c r="R262"/>
  <c r="Q261"/>
  <c r="Q260"/>
  <c r="Q259"/>
  <c r="T258"/>
  <c r="S258"/>
  <c r="S257" s="1"/>
  <c r="R258"/>
  <c r="T257"/>
  <c r="U256"/>
  <c r="Q256"/>
  <c r="Q255"/>
  <c r="U255" s="1"/>
  <c r="Q254"/>
  <c r="Q253"/>
  <c r="T252"/>
  <c r="S252"/>
  <c r="R252"/>
  <c r="Q252" s="1"/>
  <c r="U252" s="1"/>
  <c r="Q251"/>
  <c r="Q250"/>
  <c r="T249"/>
  <c r="S249"/>
  <c r="R249"/>
  <c r="Q248"/>
  <c r="Q247"/>
  <c r="T246"/>
  <c r="T18" s="1"/>
  <c r="S246"/>
  <c r="R246"/>
  <c r="R18" s="1"/>
  <c r="Q18" s="1"/>
  <c r="Q246"/>
  <c r="U246" s="1"/>
  <c r="Q245"/>
  <c r="Q244"/>
  <c r="T243"/>
  <c r="S243"/>
  <c r="R243"/>
  <c r="Q243"/>
  <c r="U243" s="1"/>
  <c r="U242"/>
  <c r="Q242"/>
  <c r="Q241"/>
  <c r="U240"/>
  <c r="Q240"/>
  <c r="T239"/>
  <c r="S239"/>
  <c r="R239"/>
  <c r="Q238"/>
  <c r="Q237"/>
  <c r="T236"/>
  <c r="S236"/>
  <c r="R236"/>
  <c r="Q236" s="1"/>
  <c r="U236" s="1"/>
  <c r="Q235"/>
  <c r="Q234"/>
  <c r="T233"/>
  <c r="S233"/>
  <c r="R233"/>
  <c r="Q233"/>
  <c r="U233" s="1"/>
  <c r="Q232"/>
  <c r="Q231"/>
  <c r="T230"/>
  <c r="S230"/>
  <c r="R230"/>
  <c r="Q230"/>
  <c r="U230" s="1"/>
  <c r="U229"/>
  <c r="Q229"/>
  <c r="Q228"/>
  <c r="U228" s="1"/>
  <c r="U227"/>
  <c r="Q227"/>
  <c r="Q226"/>
  <c r="U226" s="1"/>
  <c r="Q225"/>
  <c r="Q224"/>
  <c r="Q223"/>
  <c r="T222"/>
  <c r="S222"/>
  <c r="R222"/>
  <c r="Q222"/>
  <c r="U222" s="1"/>
  <c r="Q221"/>
  <c r="Q220"/>
  <c r="T219"/>
  <c r="T212" s="1"/>
  <c r="S219"/>
  <c r="R219"/>
  <c r="Q218"/>
  <c r="Q217"/>
  <c r="T216"/>
  <c r="S216"/>
  <c r="S212" s="1"/>
  <c r="R216"/>
  <c r="Q215"/>
  <c r="Q214"/>
  <c r="T213"/>
  <c r="S213"/>
  <c r="R213"/>
  <c r="Q213" s="1"/>
  <c r="U213" s="1"/>
  <c r="Q211"/>
  <c r="Q210"/>
  <c r="T209"/>
  <c r="S209"/>
  <c r="R209"/>
  <c r="Q209" s="1"/>
  <c r="U209" s="1"/>
  <c r="Q208"/>
  <c r="Q207"/>
  <c r="T206"/>
  <c r="S206"/>
  <c r="R206"/>
  <c r="Q206"/>
  <c r="U206" s="1"/>
  <c r="Q205"/>
  <c r="Q204"/>
  <c r="T203"/>
  <c r="S203"/>
  <c r="S202" s="1"/>
  <c r="R203"/>
  <c r="T202"/>
  <c r="Q201"/>
  <c r="Q200"/>
  <c r="T199"/>
  <c r="T192" s="1"/>
  <c r="T191" s="1"/>
  <c r="S199"/>
  <c r="R199"/>
  <c r="Q198"/>
  <c r="Q197"/>
  <c r="T196"/>
  <c r="S196"/>
  <c r="R196"/>
  <c r="Q196" s="1"/>
  <c r="U196" s="1"/>
  <c r="Q195"/>
  <c r="Q194"/>
  <c r="T193"/>
  <c r="S193"/>
  <c r="R193"/>
  <c r="Q193" s="1"/>
  <c r="U193" s="1"/>
  <c r="S192"/>
  <c r="S191" s="1"/>
  <c r="S174" s="1"/>
  <c r="R192"/>
  <c r="Q190"/>
  <c r="Q189"/>
  <c r="Q188"/>
  <c r="T187"/>
  <c r="S187"/>
  <c r="R187"/>
  <c r="Q187" s="1"/>
  <c r="U187" s="1"/>
  <c r="Q186"/>
  <c r="Q185"/>
  <c r="Q184"/>
  <c r="T183"/>
  <c r="T178" s="1"/>
  <c r="S183"/>
  <c r="R183"/>
  <c r="Q182"/>
  <c r="Q181"/>
  <c r="Q180"/>
  <c r="T179"/>
  <c r="S179"/>
  <c r="S178" s="1"/>
  <c r="R179"/>
  <c r="Q179" s="1"/>
  <c r="U179" s="1"/>
  <c r="U177"/>
  <c r="Q177"/>
  <c r="Q175" s="1"/>
  <c r="Q176"/>
  <c r="U176" s="1"/>
  <c r="T175"/>
  <c r="S175"/>
  <c r="R175"/>
  <c r="Q173"/>
  <c r="U173" s="1"/>
  <c r="U171"/>
  <c r="Q171"/>
  <c r="Q170"/>
  <c r="U170" s="1"/>
  <c r="Q169"/>
  <c r="Q168"/>
  <c r="T167"/>
  <c r="S167"/>
  <c r="R167"/>
  <c r="Q166"/>
  <c r="U166" s="1"/>
  <c r="U165"/>
  <c r="Q165"/>
  <c r="Q164"/>
  <c r="Q163" s="1"/>
  <c r="U163" s="1"/>
  <c r="T163"/>
  <c r="S163"/>
  <c r="R163"/>
  <c r="Q162"/>
  <c r="U162" s="1"/>
  <c r="U161"/>
  <c r="Q161"/>
  <c r="Q160"/>
  <c r="Q159"/>
  <c r="T158"/>
  <c r="S158"/>
  <c r="R158"/>
  <c r="Q158" s="1"/>
  <c r="U158" s="1"/>
  <c r="Q157"/>
  <c r="Q156"/>
  <c r="T155"/>
  <c r="S155"/>
  <c r="R155"/>
  <c r="Q155"/>
  <c r="U155" s="1"/>
  <c r="Q154"/>
  <c r="Q153"/>
  <c r="T152"/>
  <c r="T145" s="1"/>
  <c r="S152"/>
  <c r="R152"/>
  <c r="Q151"/>
  <c r="Q150"/>
  <c r="T149"/>
  <c r="S149"/>
  <c r="S145" s="1"/>
  <c r="R149"/>
  <c r="Q148"/>
  <c r="Q147"/>
  <c r="T146"/>
  <c r="S146"/>
  <c r="R146"/>
  <c r="Q146" s="1"/>
  <c r="Q144"/>
  <c r="U144" s="1"/>
  <c r="Q143"/>
  <c r="Q142"/>
  <c r="T141"/>
  <c r="S141"/>
  <c r="R141"/>
  <c r="Q140"/>
  <c r="Q139"/>
  <c r="T138"/>
  <c r="S138"/>
  <c r="R138"/>
  <c r="T137"/>
  <c r="S137"/>
  <c r="Q136"/>
  <c r="Q135"/>
  <c r="T134"/>
  <c r="S134"/>
  <c r="S130" s="1"/>
  <c r="R134"/>
  <c r="Q133"/>
  <c r="Q132"/>
  <c r="T131"/>
  <c r="T130" s="1"/>
  <c r="S131"/>
  <c r="R131"/>
  <c r="Q131"/>
  <c r="R130"/>
  <c r="Q129"/>
  <c r="Q128"/>
  <c r="T127"/>
  <c r="S127"/>
  <c r="R127"/>
  <c r="Q127" s="1"/>
  <c r="Q126"/>
  <c r="Q125"/>
  <c r="T124"/>
  <c r="S124"/>
  <c r="R124"/>
  <c r="Q124"/>
  <c r="U124" s="1"/>
  <c r="Q123"/>
  <c r="Q122"/>
  <c r="T121"/>
  <c r="S121"/>
  <c r="R121"/>
  <c r="Q120"/>
  <c r="Q119"/>
  <c r="T118"/>
  <c r="S118"/>
  <c r="R118"/>
  <c r="Q118" s="1"/>
  <c r="U118" s="1"/>
  <c r="Q117"/>
  <c r="Q116"/>
  <c r="T115"/>
  <c r="S115"/>
  <c r="R115"/>
  <c r="Q115" s="1"/>
  <c r="U115" s="1"/>
  <c r="Q114"/>
  <c r="Q113"/>
  <c r="T112"/>
  <c r="S112"/>
  <c r="R112"/>
  <c r="Q112"/>
  <c r="U112" s="1"/>
  <c r="Q111"/>
  <c r="Q110"/>
  <c r="T109"/>
  <c r="S109"/>
  <c r="R109"/>
  <c r="Q108"/>
  <c r="Q107"/>
  <c r="T106"/>
  <c r="S106"/>
  <c r="R106"/>
  <c r="Q106" s="1"/>
  <c r="U106" s="1"/>
  <c r="Q105"/>
  <c r="Q104"/>
  <c r="T103"/>
  <c r="S103"/>
  <c r="R103"/>
  <c r="Q103" s="1"/>
  <c r="U103" s="1"/>
  <c r="Q102"/>
  <c r="Q101"/>
  <c r="T100"/>
  <c r="S100"/>
  <c r="R100"/>
  <c r="Q100"/>
  <c r="U100" s="1"/>
  <c r="Q99"/>
  <c r="Q98"/>
  <c r="T97"/>
  <c r="S97"/>
  <c r="S96" s="1"/>
  <c r="R97"/>
  <c r="T96"/>
  <c r="Q95"/>
  <c r="Q94"/>
  <c r="T93"/>
  <c r="S93"/>
  <c r="R93"/>
  <c r="Q92"/>
  <c r="Q91"/>
  <c r="T90"/>
  <c r="S90"/>
  <c r="R90"/>
  <c r="Q90" s="1"/>
  <c r="U90" s="1"/>
  <c r="Q89"/>
  <c r="Q88"/>
  <c r="T87"/>
  <c r="S87"/>
  <c r="R87"/>
  <c r="Q87" s="1"/>
  <c r="U87" s="1"/>
  <c r="Q86"/>
  <c r="Q85"/>
  <c r="T84"/>
  <c r="S84"/>
  <c r="R84"/>
  <c r="Q84"/>
  <c r="U84" s="1"/>
  <c r="Q83"/>
  <c r="Q82"/>
  <c r="T81"/>
  <c r="S81"/>
  <c r="R81"/>
  <c r="Q80"/>
  <c r="Q79"/>
  <c r="T78"/>
  <c r="S78"/>
  <c r="R78"/>
  <c r="Q78" s="1"/>
  <c r="U78" s="1"/>
  <c r="Q77"/>
  <c r="Q76"/>
  <c r="T75"/>
  <c r="S75"/>
  <c r="R75"/>
  <c r="Q75" s="1"/>
  <c r="U75" s="1"/>
  <c r="Q74"/>
  <c r="Q73"/>
  <c r="T72"/>
  <c r="S72"/>
  <c r="R72"/>
  <c r="Q72"/>
  <c r="Q70"/>
  <c r="Q69"/>
  <c r="T68"/>
  <c r="S68"/>
  <c r="R68"/>
  <c r="Q68"/>
  <c r="U68" s="1"/>
  <c r="Q67"/>
  <c r="Q66"/>
  <c r="T65"/>
  <c r="S65"/>
  <c r="R65"/>
  <c r="Q65" s="1"/>
  <c r="U65" s="1"/>
  <c r="Q64"/>
  <c r="Q63"/>
  <c r="T62"/>
  <c r="S62"/>
  <c r="R62"/>
  <c r="Q62" s="1"/>
  <c r="U62" s="1"/>
  <c r="Q61"/>
  <c r="Q60"/>
  <c r="T59"/>
  <c r="S59"/>
  <c r="R59"/>
  <c r="R58" s="1"/>
  <c r="Q59"/>
  <c r="S58"/>
  <c r="Q57"/>
  <c r="U57" s="1"/>
  <c r="U56"/>
  <c r="Q56"/>
  <c r="Q55"/>
  <c r="Q54"/>
  <c r="T53"/>
  <c r="S53"/>
  <c r="R53"/>
  <c r="Q53"/>
  <c r="U53" s="1"/>
  <c r="Q52"/>
  <c r="Q51"/>
  <c r="T50"/>
  <c r="S50"/>
  <c r="R50"/>
  <c r="Q50"/>
  <c r="U50" s="1"/>
  <c r="Q49"/>
  <c r="Q48"/>
  <c r="T47"/>
  <c r="S47"/>
  <c r="R47"/>
  <c r="Q47" s="1"/>
  <c r="U47" s="1"/>
  <c r="Q46"/>
  <c r="Q45"/>
  <c r="T44"/>
  <c r="S44"/>
  <c r="R44"/>
  <c r="Q44" s="1"/>
  <c r="U44" s="1"/>
  <c r="Q43"/>
  <c r="U43" s="1"/>
  <c r="Q42"/>
  <c r="Q41"/>
  <c r="T40"/>
  <c r="S40"/>
  <c r="Q40" s="1"/>
  <c r="R40"/>
  <c r="Q39"/>
  <c r="Q38"/>
  <c r="T37"/>
  <c r="S37"/>
  <c r="Q37" s="1"/>
  <c r="R37"/>
  <c r="Q36"/>
  <c r="Q35"/>
  <c r="T34"/>
  <c r="S34"/>
  <c r="R34"/>
  <c r="Q30"/>
  <c r="U30" s="1"/>
  <c r="Q29"/>
  <c r="Q28"/>
  <c r="U28" s="1"/>
  <c r="Q27"/>
  <c r="U27" s="1"/>
  <c r="Q26"/>
  <c r="T25"/>
  <c r="S25"/>
  <c r="R25"/>
  <c r="T21"/>
  <c r="S21"/>
  <c r="R21"/>
  <c r="Q21"/>
  <c r="U21" s="1"/>
  <c r="T20"/>
  <c r="S18"/>
  <c r="L548"/>
  <c r="P548" s="1"/>
  <c r="P547" s="1"/>
  <c r="O547"/>
  <c r="N547"/>
  <c r="M547"/>
  <c r="L547"/>
  <c r="L545"/>
  <c r="L544" s="1"/>
  <c r="O544"/>
  <c r="N544"/>
  <c r="M544"/>
  <c r="L542"/>
  <c r="P542" s="1"/>
  <c r="P541"/>
  <c r="L541"/>
  <c r="L540"/>
  <c r="P540" s="1"/>
  <c r="P539"/>
  <c r="L539"/>
  <c r="O538"/>
  <c r="N538"/>
  <c r="M538"/>
  <c r="L536"/>
  <c r="P536" s="1"/>
  <c r="L535"/>
  <c r="P535" s="1"/>
  <c r="L534"/>
  <c r="P534" s="1"/>
  <c r="L533"/>
  <c r="L532" s="1"/>
  <c r="O532"/>
  <c r="N532"/>
  <c r="M532"/>
  <c r="M531" s="1"/>
  <c r="N531"/>
  <c r="L529"/>
  <c r="P529" s="1"/>
  <c r="L528"/>
  <c r="P528" s="1"/>
  <c r="L527"/>
  <c r="P527" s="1"/>
  <c r="L526"/>
  <c r="L525"/>
  <c r="O524"/>
  <c r="N524"/>
  <c r="N515" s="1"/>
  <c r="N514" s="1"/>
  <c r="M524"/>
  <c r="L523"/>
  <c r="L522"/>
  <c r="P522" s="1"/>
  <c r="L521"/>
  <c r="L520"/>
  <c r="P520" s="1"/>
  <c r="L519"/>
  <c r="L518"/>
  <c r="P518" s="1"/>
  <c r="L517"/>
  <c r="L516"/>
  <c r="P516" s="1"/>
  <c r="O515"/>
  <c r="O514" s="1"/>
  <c r="L512"/>
  <c r="P512" s="1"/>
  <c r="L511"/>
  <c r="P511" s="1"/>
  <c r="P510"/>
  <c r="L510"/>
  <c r="L509"/>
  <c r="L508"/>
  <c r="L507"/>
  <c r="O506"/>
  <c r="N506"/>
  <c r="M506"/>
  <c r="L506" s="1"/>
  <c r="P506" s="1"/>
  <c r="L505"/>
  <c r="L504"/>
  <c r="L503"/>
  <c r="O502"/>
  <c r="O501" s="1"/>
  <c r="N502"/>
  <c r="N501" s="1"/>
  <c r="N492" s="1"/>
  <c r="M502"/>
  <c r="L500"/>
  <c r="L499"/>
  <c r="L498"/>
  <c r="L497"/>
  <c r="O496"/>
  <c r="N496"/>
  <c r="L496" s="1"/>
  <c r="P496" s="1"/>
  <c r="M496"/>
  <c r="L495"/>
  <c r="L494"/>
  <c r="O493"/>
  <c r="N493"/>
  <c r="M493"/>
  <c r="L493" s="1"/>
  <c r="L491"/>
  <c r="L490"/>
  <c r="L489"/>
  <c r="L488"/>
  <c r="O487"/>
  <c r="O20" s="1"/>
  <c r="N487"/>
  <c r="N20" s="1"/>
  <c r="M487"/>
  <c r="L484"/>
  <c r="P484" s="1"/>
  <c r="L483"/>
  <c r="P483" s="1"/>
  <c r="L482"/>
  <c r="L481" s="1"/>
  <c r="P481" s="1"/>
  <c r="O481"/>
  <c r="N481"/>
  <c r="M481"/>
  <c r="P480"/>
  <c r="L480"/>
  <c r="L479"/>
  <c r="L478"/>
  <c r="O477"/>
  <c r="N477"/>
  <c r="M477"/>
  <c r="L477"/>
  <c r="L476"/>
  <c r="L475"/>
  <c r="O474"/>
  <c r="N474"/>
  <c r="N473" s="1"/>
  <c r="M474"/>
  <c r="L474" s="1"/>
  <c r="L472"/>
  <c r="L471"/>
  <c r="O470"/>
  <c r="N470"/>
  <c r="L470" s="1"/>
  <c r="P470" s="1"/>
  <c r="M470"/>
  <c r="L469"/>
  <c r="L468"/>
  <c r="O467"/>
  <c r="N467"/>
  <c r="M467"/>
  <c r="L466"/>
  <c r="L465"/>
  <c r="O464"/>
  <c r="N464"/>
  <c r="M464"/>
  <c r="M457" s="1"/>
  <c r="L463"/>
  <c r="L462"/>
  <c r="O461"/>
  <c r="N461"/>
  <c r="L461" s="1"/>
  <c r="P461" s="1"/>
  <c r="M461"/>
  <c r="L460"/>
  <c r="L459"/>
  <c r="O458"/>
  <c r="N458"/>
  <c r="M458"/>
  <c r="L458"/>
  <c r="P458" s="1"/>
  <c r="L456"/>
  <c r="L455"/>
  <c r="O454"/>
  <c r="N454"/>
  <c r="L454" s="1"/>
  <c r="P454" s="1"/>
  <c r="M454"/>
  <c r="L453"/>
  <c r="L452"/>
  <c r="O451"/>
  <c r="N451"/>
  <c r="M451"/>
  <c r="L450"/>
  <c r="L449"/>
  <c r="O448"/>
  <c r="N448"/>
  <c r="M448"/>
  <c r="L448" s="1"/>
  <c r="P448" s="1"/>
  <c r="L447"/>
  <c r="L446"/>
  <c r="O445"/>
  <c r="O444" s="1"/>
  <c r="N445"/>
  <c r="L445" s="1"/>
  <c r="P445" s="1"/>
  <c r="M445"/>
  <c r="N444"/>
  <c r="L443"/>
  <c r="L442"/>
  <c r="O441"/>
  <c r="N441"/>
  <c r="M441"/>
  <c r="L441"/>
  <c r="L440"/>
  <c r="L439"/>
  <c r="O438"/>
  <c r="N438"/>
  <c r="M438"/>
  <c r="L438" s="1"/>
  <c r="P438" s="1"/>
  <c r="L437"/>
  <c r="L436"/>
  <c r="O435"/>
  <c r="N435"/>
  <c r="M435"/>
  <c r="L434"/>
  <c r="L433"/>
  <c r="O432"/>
  <c r="N432"/>
  <c r="M432"/>
  <c r="L432" s="1"/>
  <c r="P432" s="1"/>
  <c r="L431"/>
  <c r="L430"/>
  <c r="O429"/>
  <c r="N429"/>
  <c r="M429"/>
  <c r="L429" s="1"/>
  <c r="P429" s="1"/>
  <c r="L428"/>
  <c r="L427"/>
  <c r="O426"/>
  <c r="N426"/>
  <c r="M426"/>
  <c r="L426"/>
  <c r="L425"/>
  <c r="L424"/>
  <c r="O423"/>
  <c r="N423"/>
  <c r="M423"/>
  <c r="L422"/>
  <c r="L421"/>
  <c r="O420"/>
  <c r="N420"/>
  <c r="M420"/>
  <c r="L419"/>
  <c r="L418"/>
  <c r="O417"/>
  <c r="N417"/>
  <c r="M417"/>
  <c r="L417"/>
  <c r="M416"/>
  <c r="M409" s="1"/>
  <c r="L415"/>
  <c r="L414"/>
  <c r="O413"/>
  <c r="N413"/>
  <c r="L413" s="1"/>
  <c r="P413" s="1"/>
  <c r="M413"/>
  <c r="L412"/>
  <c r="L411"/>
  <c r="O410"/>
  <c r="N410"/>
  <c r="M410"/>
  <c r="L410"/>
  <c r="P410" s="1"/>
  <c r="P404"/>
  <c r="L404"/>
  <c r="L403"/>
  <c r="P403" s="1"/>
  <c r="P402"/>
  <c r="L402"/>
  <c r="L401"/>
  <c r="P401" s="1"/>
  <c r="L400"/>
  <c r="L399"/>
  <c r="O398"/>
  <c r="O396" s="1"/>
  <c r="N398"/>
  <c r="M398"/>
  <c r="L397"/>
  <c r="M396"/>
  <c r="L394"/>
  <c r="P394" s="1"/>
  <c r="P393"/>
  <c r="L393"/>
  <c r="L392"/>
  <c r="L391"/>
  <c r="O390"/>
  <c r="N390"/>
  <c r="M390"/>
  <c r="L390"/>
  <c r="L388" s="1"/>
  <c r="L389"/>
  <c r="P389" s="1"/>
  <c r="O388"/>
  <c r="O381" s="1"/>
  <c r="N388"/>
  <c r="M388"/>
  <c r="L386"/>
  <c r="L385"/>
  <c r="P384"/>
  <c r="L384"/>
  <c r="O383"/>
  <c r="N383"/>
  <c r="N381" s="1"/>
  <c r="M383"/>
  <c r="L383"/>
  <c r="P383" s="1"/>
  <c r="L382"/>
  <c r="M381"/>
  <c r="P380"/>
  <c r="P379" s="1"/>
  <c r="L380"/>
  <c r="O379"/>
  <c r="N379"/>
  <c r="M379"/>
  <c r="L379"/>
  <c r="L377"/>
  <c r="P377" s="1"/>
  <c r="L376"/>
  <c r="L375"/>
  <c r="O374"/>
  <c r="O373" s="1"/>
  <c r="O371" s="1"/>
  <c r="N374"/>
  <c r="N373" s="1"/>
  <c r="N371" s="1"/>
  <c r="M374"/>
  <c r="L372"/>
  <c r="P370"/>
  <c r="L370"/>
  <c r="P368"/>
  <c r="L368"/>
  <c r="P367"/>
  <c r="L367"/>
  <c r="L366"/>
  <c r="L365"/>
  <c r="O364"/>
  <c r="N364"/>
  <c r="L364" s="1"/>
  <c r="P364" s="1"/>
  <c r="M364"/>
  <c r="L363"/>
  <c r="L362"/>
  <c r="O361"/>
  <c r="N361"/>
  <c r="M361"/>
  <c r="L361" s="1"/>
  <c r="P361" s="1"/>
  <c r="L360"/>
  <c r="L359"/>
  <c r="O358"/>
  <c r="N358"/>
  <c r="M358"/>
  <c r="O357"/>
  <c r="M357"/>
  <c r="P355"/>
  <c r="L355"/>
  <c r="P354"/>
  <c r="L354"/>
  <c r="L353"/>
  <c r="L352"/>
  <c r="O351"/>
  <c r="N351"/>
  <c r="N350" s="1"/>
  <c r="M351"/>
  <c r="L351"/>
  <c r="L350" s="1"/>
  <c r="O350"/>
  <c r="M350"/>
  <c r="P348"/>
  <c r="L348"/>
  <c r="P347"/>
  <c r="L347"/>
  <c r="L346"/>
  <c r="L345"/>
  <c r="O344"/>
  <c r="O343" s="1"/>
  <c r="N344"/>
  <c r="N343" s="1"/>
  <c r="M344"/>
  <c r="L344" s="1"/>
  <c r="L343" s="1"/>
  <c r="M343"/>
  <c r="P341"/>
  <c r="L341"/>
  <c r="P340"/>
  <c r="L340"/>
  <c r="L339"/>
  <c r="L338"/>
  <c r="O337"/>
  <c r="N337"/>
  <c r="L337" s="1"/>
  <c r="P337" s="1"/>
  <c r="M337"/>
  <c r="L336"/>
  <c r="L335"/>
  <c r="O334"/>
  <c r="O333" s="1"/>
  <c r="N334"/>
  <c r="M334"/>
  <c r="N333"/>
  <c r="L331"/>
  <c r="P331" s="1"/>
  <c r="L330"/>
  <c r="P330" s="1"/>
  <c r="L329"/>
  <c r="L328"/>
  <c r="O327"/>
  <c r="N327"/>
  <c r="M327"/>
  <c r="L327" s="1"/>
  <c r="P327" s="1"/>
  <c r="L326"/>
  <c r="L325"/>
  <c r="O324"/>
  <c r="N324"/>
  <c r="M324"/>
  <c r="L324"/>
  <c r="P324" s="1"/>
  <c r="L323"/>
  <c r="L322"/>
  <c r="O321"/>
  <c r="O320" s="1"/>
  <c r="N321"/>
  <c r="M321"/>
  <c r="N320"/>
  <c r="P318"/>
  <c r="L318"/>
  <c r="P317"/>
  <c r="O317"/>
  <c r="N317"/>
  <c r="M317"/>
  <c r="L317"/>
  <c r="L315"/>
  <c r="P315" s="1"/>
  <c r="L314"/>
  <c r="P314" s="1"/>
  <c r="L313"/>
  <c r="P313" s="1"/>
  <c r="L312"/>
  <c r="L311"/>
  <c r="O310"/>
  <c r="N310"/>
  <c r="M310"/>
  <c r="L309"/>
  <c r="L308"/>
  <c r="O307"/>
  <c r="O306" s="1"/>
  <c r="N307"/>
  <c r="N306" s="1"/>
  <c r="M307"/>
  <c r="P304"/>
  <c r="L304"/>
  <c r="P303"/>
  <c r="L303"/>
  <c r="P302"/>
  <c r="L302"/>
  <c r="P301"/>
  <c r="L301"/>
  <c r="P300"/>
  <c r="L300"/>
  <c r="P299"/>
  <c r="L299"/>
  <c r="P298"/>
  <c r="L298"/>
  <c r="P297"/>
  <c r="L297"/>
  <c r="P296"/>
  <c r="L296"/>
  <c r="O295"/>
  <c r="N295"/>
  <c r="M295"/>
  <c r="L295"/>
  <c r="P295" s="1"/>
  <c r="L294"/>
  <c r="P294" s="1"/>
  <c r="L293"/>
  <c r="P293" s="1"/>
  <c r="L292"/>
  <c r="P292" s="1"/>
  <c r="L291"/>
  <c r="P291" s="1"/>
  <c r="L290"/>
  <c r="L289"/>
  <c r="O288"/>
  <c r="N288"/>
  <c r="M288"/>
  <c r="L287"/>
  <c r="L286"/>
  <c r="O285"/>
  <c r="N285"/>
  <c r="M285"/>
  <c r="L285"/>
  <c r="P285" s="1"/>
  <c r="L284"/>
  <c r="L283"/>
  <c r="L282"/>
  <c r="L281"/>
  <c r="L280"/>
  <c r="L279"/>
  <c r="O278"/>
  <c r="N278"/>
  <c r="M278"/>
  <c r="L278" s="1"/>
  <c r="L277"/>
  <c r="L276"/>
  <c r="L275"/>
  <c r="L274"/>
  <c r="L273"/>
  <c r="L272"/>
  <c r="O271"/>
  <c r="N271"/>
  <c r="M271"/>
  <c r="L271"/>
  <c r="P271" s="1"/>
  <c r="L270"/>
  <c r="L269"/>
  <c r="L268"/>
  <c r="L267"/>
  <c r="O266"/>
  <c r="N266"/>
  <c r="M266"/>
  <c r="L266" s="1"/>
  <c r="P266" s="1"/>
  <c r="L265"/>
  <c r="L264"/>
  <c r="L263"/>
  <c r="O262"/>
  <c r="N262"/>
  <c r="M262"/>
  <c r="L262" s="1"/>
  <c r="L261"/>
  <c r="L260"/>
  <c r="L259"/>
  <c r="O258"/>
  <c r="N258"/>
  <c r="M258"/>
  <c r="N257"/>
  <c r="L256"/>
  <c r="P256" s="1"/>
  <c r="L255"/>
  <c r="P255" s="1"/>
  <c r="L254"/>
  <c r="L253"/>
  <c r="O252"/>
  <c r="N252"/>
  <c r="M252"/>
  <c r="L252" s="1"/>
  <c r="L251"/>
  <c r="L250"/>
  <c r="O249"/>
  <c r="N249"/>
  <c r="L249" s="1"/>
  <c r="M249"/>
  <c r="L248"/>
  <c r="L247"/>
  <c r="O246"/>
  <c r="N246"/>
  <c r="M246"/>
  <c r="L246" s="1"/>
  <c r="L245"/>
  <c r="L244"/>
  <c r="O243"/>
  <c r="N243"/>
  <c r="M243"/>
  <c r="L243"/>
  <c r="P243" s="1"/>
  <c r="L242"/>
  <c r="P242" s="1"/>
  <c r="L241"/>
  <c r="P241" s="1"/>
  <c r="L240"/>
  <c r="O239"/>
  <c r="N239"/>
  <c r="M239"/>
  <c r="L238"/>
  <c r="L237"/>
  <c r="O236"/>
  <c r="N236"/>
  <c r="L236" s="1"/>
  <c r="P236" s="1"/>
  <c r="M236"/>
  <c r="L235"/>
  <c r="L234"/>
  <c r="O233"/>
  <c r="N233"/>
  <c r="M233"/>
  <c r="L233" s="1"/>
  <c r="L232"/>
  <c r="L231"/>
  <c r="O230"/>
  <c r="N230"/>
  <c r="L230" s="1"/>
  <c r="P230" s="1"/>
  <c r="M230"/>
  <c r="L229"/>
  <c r="P229" s="1"/>
  <c r="L228"/>
  <c r="P228" s="1"/>
  <c r="L227"/>
  <c r="P227" s="1"/>
  <c r="L226"/>
  <c r="P226" s="1"/>
  <c r="L225"/>
  <c r="L224"/>
  <c r="L223"/>
  <c r="O222"/>
  <c r="N222"/>
  <c r="L222" s="1"/>
  <c r="P222" s="1"/>
  <c r="M222"/>
  <c r="L221"/>
  <c r="L220"/>
  <c r="O219"/>
  <c r="N219"/>
  <c r="M219"/>
  <c r="L219" s="1"/>
  <c r="L218"/>
  <c r="L217"/>
  <c r="O216"/>
  <c r="N216"/>
  <c r="L216" s="1"/>
  <c r="P216" s="1"/>
  <c r="M216"/>
  <c r="L215"/>
  <c r="L214"/>
  <c r="O213"/>
  <c r="N213"/>
  <c r="M213"/>
  <c r="N212"/>
  <c r="L211"/>
  <c r="L210"/>
  <c r="O209"/>
  <c r="N209"/>
  <c r="M209"/>
  <c r="L209" s="1"/>
  <c r="L208"/>
  <c r="L207"/>
  <c r="O206"/>
  <c r="N206"/>
  <c r="L206" s="1"/>
  <c r="P206" s="1"/>
  <c r="M206"/>
  <c r="L205"/>
  <c r="L204"/>
  <c r="O203"/>
  <c r="O202" s="1"/>
  <c r="N203"/>
  <c r="M203"/>
  <c r="L201"/>
  <c r="L200"/>
  <c r="O199"/>
  <c r="N199"/>
  <c r="M199"/>
  <c r="M192" s="1"/>
  <c r="L199"/>
  <c r="P199" s="1"/>
  <c r="L198"/>
  <c r="L197"/>
  <c r="O196"/>
  <c r="N196"/>
  <c r="M196"/>
  <c r="L196"/>
  <c r="L195"/>
  <c r="L194"/>
  <c r="O193"/>
  <c r="N193"/>
  <c r="M193"/>
  <c r="O192"/>
  <c r="L190"/>
  <c r="L189"/>
  <c r="L188"/>
  <c r="O187"/>
  <c r="N187"/>
  <c r="M187"/>
  <c r="L187"/>
  <c r="P187" s="1"/>
  <c r="L186"/>
  <c r="L185"/>
  <c r="L184"/>
  <c r="O183"/>
  <c r="N183"/>
  <c r="M183"/>
  <c r="L183"/>
  <c r="P183" s="1"/>
  <c r="L182"/>
  <c r="L181"/>
  <c r="L180"/>
  <c r="O179"/>
  <c r="N179"/>
  <c r="M179"/>
  <c r="L179"/>
  <c r="L178" s="1"/>
  <c r="P178" s="1"/>
  <c r="O178"/>
  <c r="N178"/>
  <c r="M178"/>
  <c r="L177"/>
  <c r="P177" s="1"/>
  <c r="P176"/>
  <c r="L176"/>
  <c r="O175"/>
  <c r="N175"/>
  <c r="M175"/>
  <c r="P173"/>
  <c r="L173"/>
  <c r="L171"/>
  <c r="P171" s="1"/>
  <c r="P170"/>
  <c r="L170"/>
  <c r="L169"/>
  <c r="L168"/>
  <c r="O167"/>
  <c r="N167"/>
  <c r="M167"/>
  <c r="L167"/>
  <c r="P167" s="1"/>
  <c r="L166"/>
  <c r="P166" s="1"/>
  <c r="L165"/>
  <c r="L164"/>
  <c r="P164" s="1"/>
  <c r="O163"/>
  <c r="N163"/>
  <c r="M163"/>
  <c r="P162"/>
  <c r="L162"/>
  <c r="L161"/>
  <c r="P161" s="1"/>
  <c r="L160"/>
  <c r="L159"/>
  <c r="O158"/>
  <c r="N158"/>
  <c r="M158"/>
  <c r="L157"/>
  <c r="L156"/>
  <c r="O155"/>
  <c r="N155"/>
  <c r="M155"/>
  <c r="L155" s="1"/>
  <c r="P155" s="1"/>
  <c r="L154"/>
  <c r="L153"/>
  <c r="O152"/>
  <c r="N152"/>
  <c r="M152"/>
  <c r="M145" s="1"/>
  <c r="L152"/>
  <c r="P152" s="1"/>
  <c r="L151"/>
  <c r="L150"/>
  <c r="O149"/>
  <c r="O145" s="1"/>
  <c r="N149"/>
  <c r="M149"/>
  <c r="L149"/>
  <c r="L148"/>
  <c r="L147"/>
  <c r="O146"/>
  <c r="N146"/>
  <c r="N145" s="1"/>
  <c r="M146"/>
  <c r="L146" s="1"/>
  <c r="P144"/>
  <c r="L144"/>
  <c r="L143"/>
  <c r="L142"/>
  <c r="O141"/>
  <c r="N141"/>
  <c r="M141"/>
  <c r="L141"/>
  <c r="L140"/>
  <c r="L139"/>
  <c r="O138"/>
  <c r="N138"/>
  <c r="M138"/>
  <c r="L138"/>
  <c r="P138" s="1"/>
  <c r="N137"/>
  <c r="M137"/>
  <c r="L136"/>
  <c r="L135"/>
  <c r="O134"/>
  <c r="N134"/>
  <c r="M134"/>
  <c r="L134"/>
  <c r="P134" s="1"/>
  <c r="L133"/>
  <c r="L132"/>
  <c r="O131"/>
  <c r="N131"/>
  <c r="N130" s="1"/>
  <c r="M131"/>
  <c r="L131" s="1"/>
  <c r="L129"/>
  <c r="L128"/>
  <c r="O127"/>
  <c r="N127"/>
  <c r="M127"/>
  <c r="L127" s="1"/>
  <c r="L126"/>
  <c r="L125"/>
  <c r="O124"/>
  <c r="N124"/>
  <c r="M124"/>
  <c r="L123"/>
  <c r="L122"/>
  <c r="O121"/>
  <c r="N121"/>
  <c r="M121"/>
  <c r="L121"/>
  <c r="P121" s="1"/>
  <c r="L120"/>
  <c r="L119"/>
  <c r="O118"/>
  <c r="N118"/>
  <c r="M118"/>
  <c r="L118"/>
  <c r="P118" s="1"/>
  <c r="L117"/>
  <c r="L116"/>
  <c r="O115"/>
  <c r="N115"/>
  <c r="M115"/>
  <c r="L115" s="1"/>
  <c r="P115" s="1"/>
  <c r="L114"/>
  <c r="L113"/>
  <c r="O112"/>
  <c r="N112"/>
  <c r="M112"/>
  <c r="L111"/>
  <c r="L110"/>
  <c r="O109"/>
  <c r="N109"/>
  <c r="M109"/>
  <c r="L109"/>
  <c r="P109" s="1"/>
  <c r="L108"/>
  <c r="L107"/>
  <c r="O106"/>
  <c r="N106"/>
  <c r="M106"/>
  <c r="L106"/>
  <c r="P106" s="1"/>
  <c r="L105"/>
  <c r="L104"/>
  <c r="O103"/>
  <c r="N103"/>
  <c r="M103"/>
  <c r="L103" s="1"/>
  <c r="P103" s="1"/>
  <c r="L102"/>
  <c r="L101"/>
  <c r="O100"/>
  <c r="N100"/>
  <c r="N96" s="1"/>
  <c r="M100"/>
  <c r="L99"/>
  <c r="L98"/>
  <c r="O97"/>
  <c r="N97"/>
  <c r="M97"/>
  <c r="M96" s="1"/>
  <c r="L97"/>
  <c r="P97" s="1"/>
  <c r="L95"/>
  <c r="L94"/>
  <c r="O93"/>
  <c r="N93"/>
  <c r="M93"/>
  <c r="L93" s="1"/>
  <c r="P93" s="1"/>
  <c r="L92"/>
  <c r="L91"/>
  <c r="O90"/>
  <c r="N90"/>
  <c r="M90"/>
  <c r="L90"/>
  <c r="P90" s="1"/>
  <c r="L89"/>
  <c r="L88"/>
  <c r="O87"/>
  <c r="N87"/>
  <c r="M87"/>
  <c r="L86"/>
  <c r="L85"/>
  <c r="O84"/>
  <c r="N84"/>
  <c r="M84"/>
  <c r="L83"/>
  <c r="L82"/>
  <c r="O81"/>
  <c r="N81"/>
  <c r="M81"/>
  <c r="L81" s="1"/>
  <c r="P81" s="1"/>
  <c r="L80"/>
  <c r="L79"/>
  <c r="O78"/>
  <c r="N78"/>
  <c r="M78"/>
  <c r="L78"/>
  <c r="P78" s="1"/>
  <c r="L77"/>
  <c r="L76"/>
  <c r="O75"/>
  <c r="O71" s="1"/>
  <c r="N75"/>
  <c r="M75"/>
  <c r="L74"/>
  <c r="L73"/>
  <c r="O72"/>
  <c r="N72"/>
  <c r="M72"/>
  <c r="N71"/>
  <c r="L70"/>
  <c r="L69"/>
  <c r="O68"/>
  <c r="N68"/>
  <c r="M68"/>
  <c r="L67"/>
  <c r="L66"/>
  <c r="O65"/>
  <c r="N65"/>
  <c r="M65"/>
  <c r="L65"/>
  <c r="P65" s="1"/>
  <c r="L64"/>
  <c r="L63"/>
  <c r="O62"/>
  <c r="O58" s="1"/>
  <c r="N62"/>
  <c r="M62"/>
  <c r="L62"/>
  <c r="P62" s="1"/>
  <c r="L61"/>
  <c r="L60"/>
  <c r="O59"/>
  <c r="N59"/>
  <c r="M59"/>
  <c r="L59" s="1"/>
  <c r="P59" s="1"/>
  <c r="P57"/>
  <c r="L57"/>
  <c r="L56"/>
  <c r="P56" s="1"/>
  <c r="L55"/>
  <c r="L54"/>
  <c r="O53"/>
  <c r="N53"/>
  <c r="M53"/>
  <c r="L53" s="1"/>
  <c r="P53" s="1"/>
  <c r="L52"/>
  <c r="L51"/>
  <c r="O50"/>
  <c r="N50"/>
  <c r="M50"/>
  <c r="L50" s="1"/>
  <c r="P50" s="1"/>
  <c r="L49"/>
  <c r="L48"/>
  <c r="O47"/>
  <c r="N47"/>
  <c r="M47"/>
  <c r="L47"/>
  <c r="P47" s="1"/>
  <c r="L46"/>
  <c r="L45"/>
  <c r="O44"/>
  <c r="N44"/>
  <c r="M44"/>
  <c r="L44"/>
  <c r="P44" s="1"/>
  <c r="P43"/>
  <c r="L43"/>
  <c r="L42"/>
  <c r="L41"/>
  <c r="O40"/>
  <c r="N40"/>
  <c r="M40"/>
  <c r="L40"/>
  <c r="P40" s="1"/>
  <c r="L39"/>
  <c r="L38"/>
  <c r="O37"/>
  <c r="N37"/>
  <c r="L37" s="1"/>
  <c r="P37" s="1"/>
  <c r="M37"/>
  <c r="L36"/>
  <c r="L35"/>
  <c r="O34"/>
  <c r="N34"/>
  <c r="M34"/>
  <c r="L30"/>
  <c r="P30" s="1"/>
  <c r="L29"/>
  <c r="L31" s="1"/>
  <c r="L28"/>
  <c r="P28" s="1"/>
  <c r="L27"/>
  <c r="P27" s="1"/>
  <c r="L26"/>
  <c r="O25"/>
  <c r="N25"/>
  <c r="M25"/>
  <c r="M20"/>
  <c r="L20" s="1"/>
  <c r="P20" s="1"/>
  <c r="O18"/>
  <c r="N18"/>
  <c r="M18"/>
  <c r="Q288" l="1"/>
  <c r="U288" s="1"/>
  <c r="U18"/>
  <c r="T17"/>
  <c r="U127"/>
  <c r="U40"/>
  <c r="U37"/>
  <c r="T333"/>
  <c r="U337"/>
  <c r="R333"/>
  <c r="Q333"/>
  <c r="T320"/>
  <c r="U29"/>
  <c r="U31" s="1"/>
  <c r="Q31"/>
  <c r="L307"/>
  <c r="P307" s="1"/>
  <c r="P306" s="1"/>
  <c r="L288"/>
  <c r="P288" s="1"/>
  <c r="P249"/>
  <c r="O137"/>
  <c r="P141"/>
  <c r="P131"/>
  <c r="O130"/>
  <c r="P127"/>
  <c r="L34"/>
  <c r="P34" s="1"/>
  <c r="O319"/>
  <c r="P29"/>
  <c r="P31" s="1"/>
  <c r="P474"/>
  <c r="L473"/>
  <c r="U538"/>
  <c r="P538"/>
  <c r="Q20"/>
  <c r="U20" s="1"/>
  <c r="N486"/>
  <c r="L423"/>
  <c r="P423" s="1"/>
  <c r="P441"/>
  <c r="P477"/>
  <c r="Q426"/>
  <c r="U426" s="1"/>
  <c r="U448"/>
  <c r="U481"/>
  <c r="Q538"/>
  <c r="N19"/>
  <c r="O416"/>
  <c r="L451"/>
  <c r="P451" s="1"/>
  <c r="L467"/>
  <c r="P467" s="1"/>
  <c r="O473"/>
  <c r="L538"/>
  <c r="L531" s="1"/>
  <c r="T416"/>
  <c r="Q438"/>
  <c r="U438" s="1"/>
  <c r="U441"/>
  <c r="T444"/>
  <c r="O492"/>
  <c r="O19" s="1"/>
  <c r="P417"/>
  <c r="P426"/>
  <c r="N457"/>
  <c r="M473"/>
  <c r="U420"/>
  <c r="Q454"/>
  <c r="U454" s="1"/>
  <c r="O21"/>
  <c r="N17"/>
  <c r="O409"/>
  <c r="L420"/>
  <c r="P420" s="1"/>
  <c r="L435"/>
  <c r="P435" s="1"/>
  <c r="M444"/>
  <c r="M408" s="1"/>
  <c r="O457"/>
  <c r="L487"/>
  <c r="L502"/>
  <c r="L524"/>
  <c r="P524" s="1"/>
  <c r="O531"/>
  <c r="P545"/>
  <c r="P544" s="1"/>
  <c r="Q423"/>
  <c r="U423" s="1"/>
  <c r="T409"/>
  <c r="T408" s="1"/>
  <c r="T407" s="1"/>
  <c r="T406" s="1"/>
  <c r="Q451"/>
  <c r="U451" s="1"/>
  <c r="Q461"/>
  <c r="U461" s="1"/>
  <c r="Q477"/>
  <c r="Q25"/>
  <c r="L25"/>
  <c r="U146"/>
  <c r="U72"/>
  <c r="U26"/>
  <c r="U25" s="1"/>
  <c r="Q58"/>
  <c r="U59"/>
  <c r="U131"/>
  <c r="T174"/>
  <c r="Q192"/>
  <c r="S306"/>
  <c r="Q310"/>
  <c r="U310" s="1"/>
  <c r="U334"/>
  <c r="U333" s="1"/>
  <c r="Q361"/>
  <c r="U361" s="1"/>
  <c r="S357"/>
  <c r="S319" s="1"/>
  <c r="S457"/>
  <c r="S17" s="1"/>
  <c r="Q458"/>
  <c r="Q467"/>
  <c r="U467" s="1"/>
  <c r="R457"/>
  <c r="Q34"/>
  <c r="R71"/>
  <c r="S71"/>
  <c r="S33" s="1"/>
  <c r="R145"/>
  <c r="U164"/>
  <c r="U175"/>
  <c r="Q178"/>
  <c r="U178" s="1"/>
  <c r="R212"/>
  <c r="Q212" s="1"/>
  <c r="U212" s="1"/>
  <c r="U321"/>
  <c r="Q320"/>
  <c r="S473"/>
  <c r="Q474"/>
  <c r="U474" s="1"/>
  <c r="U477"/>
  <c r="Q532"/>
  <c r="Q531" s="1"/>
  <c r="U533"/>
  <c r="U532" s="1"/>
  <c r="U531" s="1"/>
  <c r="T58"/>
  <c r="T71"/>
  <c r="Q81"/>
  <c r="U81" s="1"/>
  <c r="Q93"/>
  <c r="U93" s="1"/>
  <c r="Q97"/>
  <c r="Q109"/>
  <c r="U109" s="1"/>
  <c r="Q121"/>
  <c r="U121" s="1"/>
  <c r="Q138"/>
  <c r="R137"/>
  <c r="R17" s="1"/>
  <c r="Q149"/>
  <c r="U149" s="1"/>
  <c r="Q167"/>
  <c r="U167" s="1"/>
  <c r="Q183"/>
  <c r="U183" s="1"/>
  <c r="Q199"/>
  <c r="U199" s="1"/>
  <c r="Q203"/>
  <c r="U203" s="1"/>
  <c r="Q216"/>
  <c r="U216" s="1"/>
  <c r="U241"/>
  <c r="Q239"/>
  <c r="U239" s="1"/>
  <c r="U262"/>
  <c r="Q271"/>
  <c r="U271" s="1"/>
  <c r="Q307"/>
  <c r="R306"/>
  <c r="Q444"/>
  <c r="U444" s="1"/>
  <c r="U518"/>
  <c r="Q515"/>
  <c r="Q134"/>
  <c r="U134" s="1"/>
  <c r="Q141"/>
  <c r="U141" s="1"/>
  <c r="Q152"/>
  <c r="U152" s="1"/>
  <c r="Q219"/>
  <c r="U219" s="1"/>
  <c r="Q249"/>
  <c r="U249" s="1"/>
  <c r="Q258"/>
  <c r="U258" s="1"/>
  <c r="Q295"/>
  <c r="U295" s="1"/>
  <c r="Q379"/>
  <c r="U380"/>
  <c r="U379" s="1"/>
  <c r="R381"/>
  <c r="Q398"/>
  <c r="R396"/>
  <c r="S409"/>
  <c r="S13" s="1"/>
  <c r="Q410"/>
  <c r="R96"/>
  <c r="R33" s="1"/>
  <c r="R178"/>
  <c r="R202"/>
  <c r="Q202" s="1"/>
  <c r="U202" s="1"/>
  <c r="R257"/>
  <c r="Q257" s="1"/>
  <c r="U257" s="1"/>
  <c r="U318"/>
  <c r="U317" s="1"/>
  <c r="Q317"/>
  <c r="U324"/>
  <c r="U429"/>
  <c r="Q492"/>
  <c r="U492" s="1"/>
  <c r="U493"/>
  <c r="Q344"/>
  <c r="R343"/>
  <c r="Q351"/>
  <c r="R350"/>
  <c r="Q358"/>
  <c r="R357"/>
  <c r="S373"/>
  <c r="S371" s="1"/>
  <c r="Q374"/>
  <c r="S486"/>
  <c r="Q487"/>
  <c r="U502"/>
  <c r="Q383"/>
  <c r="Q390"/>
  <c r="R416"/>
  <c r="R409" s="1"/>
  <c r="R444"/>
  <c r="R501"/>
  <c r="R492" s="1"/>
  <c r="Q544"/>
  <c r="L145"/>
  <c r="P145" s="1"/>
  <c r="P146"/>
  <c r="L321"/>
  <c r="M320"/>
  <c r="P487"/>
  <c r="P502"/>
  <c r="L501"/>
  <c r="P501" s="1"/>
  <c r="P26"/>
  <c r="L72"/>
  <c r="M71"/>
  <c r="L84"/>
  <c r="P84" s="1"/>
  <c r="M191"/>
  <c r="M174" s="1"/>
  <c r="O212"/>
  <c r="L381"/>
  <c r="P382"/>
  <c r="L137"/>
  <c r="N58"/>
  <c r="N33" s="1"/>
  <c r="L130"/>
  <c r="P149"/>
  <c r="O191"/>
  <c r="N357"/>
  <c r="L358"/>
  <c r="L18"/>
  <c r="P18" s="1"/>
  <c r="L68"/>
  <c r="P68" s="1"/>
  <c r="L75"/>
  <c r="P75" s="1"/>
  <c r="L87"/>
  <c r="P87" s="1"/>
  <c r="O96"/>
  <c r="L100"/>
  <c r="P100" s="1"/>
  <c r="L112"/>
  <c r="P112" s="1"/>
  <c r="L124"/>
  <c r="P124" s="1"/>
  <c r="L158"/>
  <c r="P158" s="1"/>
  <c r="P165"/>
  <c r="L163"/>
  <c r="P163" s="1"/>
  <c r="P179"/>
  <c r="N192"/>
  <c r="N191" s="1"/>
  <c r="N174" s="1"/>
  <c r="L193"/>
  <c r="P193" s="1"/>
  <c r="P196"/>
  <c r="L310"/>
  <c r="P310" s="1"/>
  <c r="M306"/>
  <c r="P344"/>
  <c r="P343" s="1"/>
  <c r="P240"/>
  <c r="L239"/>
  <c r="P239" s="1"/>
  <c r="L258"/>
  <c r="P258" s="1"/>
  <c r="M257"/>
  <c r="L257" s="1"/>
  <c r="L374"/>
  <c r="M373"/>
  <c r="M371" s="1"/>
  <c r="P397"/>
  <c r="P396" s="1"/>
  <c r="L396"/>
  <c r="M58"/>
  <c r="M33" s="1"/>
  <c r="M130"/>
  <c r="L175"/>
  <c r="L203"/>
  <c r="P203" s="1"/>
  <c r="M202"/>
  <c r="P209"/>
  <c r="L213"/>
  <c r="P213" s="1"/>
  <c r="M212"/>
  <c r="L212" s="1"/>
  <c r="P212" s="1"/>
  <c r="P219"/>
  <c r="P233"/>
  <c r="N319"/>
  <c r="L334"/>
  <c r="M333"/>
  <c r="P390"/>
  <c r="P388" s="1"/>
  <c r="P351"/>
  <c r="P350" s="1"/>
  <c r="P372"/>
  <c r="N21"/>
  <c r="N202"/>
  <c r="P246"/>
  <c r="P252"/>
  <c r="O257"/>
  <c r="P262"/>
  <c r="P278"/>
  <c r="L398"/>
  <c r="P398" s="1"/>
  <c r="N396"/>
  <c r="L492"/>
  <c r="P492" s="1"/>
  <c r="P493"/>
  <c r="L444"/>
  <c r="P444" s="1"/>
  <c r="L464"/>
  <c r="P482"/>
  <c r="M501"/>
  <c r="M492" s="1"/>
  <c r="M515"/>
  <c r="P533"/>
  <c r="P532" s="1"/>
  <c r="N416"/>
  <c r="N409" s="1"/>
  <c r="N408" s="1"/>
  <c r="N407" s="1"/>
  <c r="N406" s="1"/>
  <c r="J532"/>
  <c r="T319" l="1"/>
  <c r="R319"/>
  <c r="P137"/>
  <c r="P130"/>
  <c r="O33"/>
  <c r="O17"/>
  <c r="P25"/>
  <c r="P486"/>
  <c r="O486"/>
  <c r="T13"/>
  <c r="T12" s="1"/>
  <c r="Q473"/>
  <c r="U473" s="1"/>
  <c r="Q416"/>
  <c r="U416" s="1"/>
  <c r="P473"/>
  <c r="L515"/>
  <c r="P515" s="1"/>
  <c r="P514" s="1"/>
  <c r="L416"/>
  <c r="L409" s="1"/>
  <c r="M17"/>
  <c r="L17" s="1"/>
  <c r="P17" s="1"/>
  <c r="P531"/>
  <c r="O408"/>
  <c r="S32"/>
  <c r="S24" s="1"/>
  <c r="Q388"/>
  <c r="Q381" s="1"/>
  <c r="U390"/>
  <c r="U388" s="1"/>
  <c r="U351"/>
  <c r="U350" s="1"/>
  <c r="Q350"/>
  <c r="R486"/>
  <c r="R19"/>
  <c r="Q19" s="1"/>
  <c r="U19" s="1"/>
  <c r="U34"/>
  <c r="Q33"/>
  <c r="U458"/>
  <c r="Q457"/>
  <c r="U457" s="1"/>
  <c r="U192"/>
  <c r="Q191"/>
  <c r="U191" s="1"/>
  <c r="U174" s="1"/>
  <c r="S12"/>
  <c r="U383"/>
  <c r="U381" s="1"/>
  <c r="U398"/>
  <c r="U396" s="1"/>
  <c r="Q396"/>
  <c r="Q514"/>
  <c r="U515"/>
  <c r="U514" s="1"/>
  <c r="Q17"/>
  <c r="U17" s="1"/>
  <c r="U97"/>
  <c r="Q96"/>
  <c r="U96" s="1"/>
  <c r="T33"/>
  <c r="U58"/>
  <c r="U374"/>
  <c r="U373" s="1"/>
  <c r="U371" s="1"/>
  <c r="Q373"/>
  <c r="Q371" s="1"/>
  <c r="U358"/>
  <c r="U357" s="1"/>
  <c r="Q357"/>
  <c r="U344"/>
  <c r="U343" s="1"/>
  <c r="Q343"/>
  <c r="U410"/>
  <c r="Q409"/>
  <c r="U307"/>
  <c r="U306" s="1"/>
  <c r="Q306"/>
  <c r="U138"/>
  <c r="Q137"/>
  <c r="U137" s="1"/>
  <c r="Q145"/>
  <c r="U145" s="1"/>
  <c r="R408"/>
  <c r="R407" s="1"/>
  <c r="R406" s="1"/>
  <c r="U487"/>
  <c r="U486" s="1"/>
  <c r="Q486"/>
  <c r="S408"/>
  <c r="S407" s="1"/>
  <c r="S406" s="1"/>
  <c r="S549" s="1"/>
  <c r="U320"/>
  <c r="R191"/>
  <c r="R13" s="1"/>
  <c r="R12" s="1"/>
  <c r="Q130"/>
  <c r="U130" s="1"/>
  <c r="Q71"/>
  <c r="U71" s="1"/>
  <c r="M19"/>
  <c r="L19" s="1"/>
  <c r="P19" s="1"/>
  <c r="M486"/>
  <c r="N32"/>
  <c r="N24" s="1"/>
  <c r="N549" s="1"/>
  <c r="P175"/>
  <c r="L357"/>
  <c r="P358"/>
  <c r="P357" s="1"/>
  <c r="L457"/>
  <c r="P457" s="1"/>
  <c r="P464"/>
  <c r="P381"/>
  <c r="L192"/>
  <c r="L514"/>
  <c r="L202"/>
  <c r="P202" s="1"/>
  <c r="L306"/>
  <c r="N13"/>
  <c r="N12" s="1"/>
  <c r="O174"/>
  <c r="M13"/>
  <c r="M12" s="1"/>
  <c r="M319"/>
  <c r="M32" s="1"/>
  <c r="M24" s="1"/>
  <c r="M514"/>
  <c r="M21"/>
  <c r="L21" s="1"/>
  <c r="P21" s="1"/>
  <c r="P374"/>
  <c r="P373" s="1"/>
  <c r="P371" s="1"/>
  <c r="L373"/>
  <c r="L371" s="1"/>
  <c r="L96"/>
  <c r="P96" s="1"/>
  <c r="O13"/>
  <c r="O12" s="1"/>
  <c r="P72"/>
  <c r="L71"/>
  <c r="P71" s="1"/>
  <c r="P334"/>
  <c r="P333" s="1"/>
  <c r="L333"/>
  <c r="P257"/>
  <c r="L58"/>
  <c r="L486"/>
  <c r="P321"/>
  <c r="P320" s="1"/>
  <c r="L320"/>
  <c r="T32" l="1"/>
  <c r="T24" s="1"/>
  <c r="T549" s="1"/>
  <c r="Q319"/>
  <c r="O32"/>
  <c r="O24" s="1"/>
  <c r="L319"/>
  <c r="P319"/>
  <c r="P416"/>
  <c r="O407"/>
  <c r="O406" s="1"/>
  <c r="M549"/>
  <c r="M407"/>
  <c r="M406" s="1"/>
  <c r="R174"/>
  <c r="R32" s="1"/>
  <c r="R24" s="1"/>
  <c r="R549" s="1"/>
  <c r="Q174"/>
  <c r="U33"/>
  <c r="U319"/>
  <c r="U409"/>
  <c r="U408" s="1"/>
  <c r="U407" s="1"/>
  <c r="U406" s="1"/>
  <c r="Q408"/>
  <c r="Q407" s="1"/>
  <c r="Q406" s="1"/>
  <c r="Q13"/>
  <c r="P409"/>
  <c r="P408" s="1"/>
  <c r="P407" s="1"/>
  <c r="P406" s="1"/>
  <c r="L408"/>
  <c r="L407" s="1"/>
  <c r="L406" s="1"/>
  <c r="P58"/>
  <c r="P33" s="1"/>
  <c r="L33"/>
  <c r="P192"/>
  <c r="L191"/>
  <c r="L13" s="1"/>
  <c r="Q32" l="1"/>
  <c r="Q24" s="1"/>
  <c r="Q549" s="1"/>
  <c r="U32"/>
  <c r="U24" s="1"/>
  <c r="U549" s="1"/>
  <c r="O549"/>
  <c r="Q12"/>
  <c r="U13"/>
  <c r="U12" s="1"/>
  <c r="L12"/>
  <c r="P13"/>
  <c r="P12" s="1"/>
  <c r="P191"/>
  <c r="P174" s="1"/>
  <c r="P32" s="1"/>
  <c r="P24" s="1"/>
  <c r="P549" s="1"/>
  <c r="L174"/>
  <c r="L32" s="1"/>
  <c r="L24" s="1"/>
  <c r="L549" s="1"/>
  <c r="W81" l="1"/>
  <c r="X81"/>
  <c r="V81"/>
  <c r="X58" l="1"/>
  <c r="X357"/>
  <c r="X138"/>
  <c r="X137"/>
  <c r="X417"/>
  <c r="X416"/>
  <c r="X306"/>
  <c r="X444"/>
  <c r="X96"/>
  <c r="X457"/>
  <c r="X257"/>
  <c r="X473"/>
  <c r="X371"/>
  <c r="X502"/>
  <c r="X192"/>
  <c r="X191"/>
  <c r="X179"/>
  <c r="W417"/>
  <c r="W306"/>
  <c r="X173"/>
  <c r="W173"/>
  <c r="X167"/>
  <c r="W167"/>
  <c r="X171"/>
  <c r="W171"/>
  <c r="G26"/>
  <c r="K26" s="1"/>
  <c r="V26" s="1"/>
  <c r="X27"/>
  <c r="W27"/>
  <c r="X26"/>
  <c r="W26"/>
  <c r="X25"/>
  <c r="W25"/>
  <c r="X14"/>
  <c r="W14"/>
  <c r="V14"/>
  <c r="X16"/>
  <c r="W16"/>
  <c r="V16"/>
  <c r="X15"/>
  <c r="W15"/>
  <c r="V15"/>
  <c r="X28"/>
  <c r="W28"/>
  <c r="X30"/>
  <c r="W30"/>
  <c r="X29"/>
  <c r="W29"/>
  <c r="X548"/>
  <c r="W548"/>
  <c r="X547"/>
  <c r="W547"/>
  <c r="X545"/>
  <c r="W545"/>
  <c r="X544"/>
  <c r="W544"/>
  <c r="X542"/>
  <c r="W542"/>
  <c r="X541"/>
  <c r="W541"/>
  <c r="X540"/>
  <c r="W540"/>
  <c r="X539"/>
  <c r="W539"/>
  <c r="X538"/>
  <c r="W538"/>
  <c r="X536"/>
  <c r="W536"/>
  <c r="X535"/>
  <c r="W535"/>
  <c r="X534"/>
  <c r="W534"/>
  <c r="X533"/>
  <c r="W533"/>
  <c r="X532"/>
  <c r="W532"/>
  <c r="X531"/>
  <c r="W531"/>
  <c r="W529"/>
  <c r="X528"/>
  <c r="W528"/>
  <c r="X527"/>
  <c r="W527"/>
  <c r="X524"/>
  <c r="W524"/>
  <c r="W522"/>
  <c r="W520"/>
  <c r="X518"/>
  <c r="W518"/>
  <c r="X516"/>
  <c r="W516"/>
  <c r="X512"/>
  <c r="W512"/>
  <c r="X511"/>
  <c r="W511"/>
  <c r="X510"/>
  <c r="W510"/>
  <c r="X506"/>
  <c r="W506"/>
  <c r="W502"/>
  <c r="W501"/>
  <c r="X496"/>
  <c r="W496"/>
  <c r="X493"/>
  <c r="W493"/>
  <c r="X487"/>
  <c r="W487"/>
  <c r="X484"/>
  <c r="W484"/>
  <c r="X483"/>
  <c r="W483"/>
  <c r="X482"/>
  <c r="W482"/>
  <c r="X481"/>
  <c r="W481"/>
  <c r="X480"/>
  <c r="W480"/>
  <c r="X477"/>
  <c r="W477"/>
  <c r="X474"/>
  <c r="W474"/>
  <c r="W473"/>
  <c r="X470"/>
  <c r="W470"/>
  <c r="X467"/>
  <c r="W467"/>
  <c r="X464"/>
  <c r="W464"/>
  <c r="X461"/>
  <c r="W461"/>
  <c r="X458"/>
  <c r="W458"/>
  <c r="W457"/>
  <c r="X454"/>
  <c r="W454"/>
  <c r="X451"/>
  <c r="W451"/>
  <c r="X448"/>
  <c r="W448"/>
  <c r="X445"/>
  <c r="W445"/>
  <c r="W444"/>
  <c r="X441"/>
  <c r="W441"/>
  <c r="X438"/>
  <c r="W438"/>
  <c r="X435"/>
  <c r="W435"/>
  <c r="X432"/>
  <c r="W432"/>
  <c r="X429"/>
  <c r="W429"/>
  <c r="X426"/>
  <c r="W426"/>
  <c r="X423"/>
  <c r="W423"/>
  <c r="X420"/>
  <c r="W420"/>
  <c r="X413"/>
  <c r="W413"/>
  <c r="X410"/>
  <c r="W410"/>
  <c r="X404"/>
  <c r="W404"/>
  <c r="X403"/>
  <c r="W403"/>
  <c r="X402"/>
  <c r="W402"/>
  <c r="X401"/>
  <c r="W401"/>
  <c r="X396"/>
  <c r="W396"/>
  <c r="X398"/>
  <c r="W398"/>
  <c r="X397"/>
  <c r="W397"/>
  <c r="X394"/>
  <c r="W394"/>
  <c r="X393"/>
  <c r="W393"/>
  <c r="X390"/>
  <c r="W390"/>
  <c r="X389"/>
  <c r="W389"/>
  <c r="X388"/>
  <c r="W388"/>
  <c r="X384"/>
  <c r="W384"/>
  <c r="X383"/>
  <c r="W383"/>
  <c r="X382"/>
  <c r="W382"/>
  <c r="X381"/>
  <c r="W381"/>
  <c r="X380"/>
  <c r="W380"/>
  <c r="X379"/>
  <c r="W379"/>
  <c r="X377"/>
  <c r="W377"/>
  <c r="X374"/>
  <c r="W374"/>
  <c r="X373"/>
  <c r="W373"/>
  <c r="X372"/>
  <c r="W372"/>
  <c r="W371"/>
  <c r="X370"/>
  <c r="W370"/>
  <c r="X367"/>
  <c r="W367"/>
  <c r="X368"/>
  <c r="W368"/>
  <c r="X364"/>
  <c r="W364"/>
  <c r="X361"/>
  <c r="W361"/>
  <c r="X358"/>
  <c r="W358"/>
  <c r="W357"/>
  <c r="X341"/>
  <c r="W341"/>
  <c r="X354"/>
  <c r="W354"/>
  <c r="X355"/>
  <c r="W355"/>
  <c r="X351"/>
  <c r="W351"/>
  <c r="X350"/>
  <c r="W350"/>
  <c r="X348"/>
  <c r="W348"/>
  <c r="X347"/>
  <c r="W347"/>
  <c r="X344"/>
  <c r="W344"/>
  <c r="X343"/>
  <c r="W343"/>
  <c r="X340"/>
  <c r="W340"/>
  <c r="X337"/>
  <c r="W337"/>
  <c r="X334"/>
  <c r="W334"/>
  <c r="X333"/>
  <c r="W333"/>
  <c r="X331"/>
  <c r="W331"/>
  <c r="X330"/>
  <c r="W330"/>
  <c r="X327"/>
  <c r="W327"/>
  <c r="X324"/>
  <c r="W324"/>
  <c r="X321"/>
  <c r="W321"/>
  <c r="X320"/>
  <c r="W320"/>
  <c r="X318"/>
  <c r="W318"/>
  <c r="X317"/>
  <c r="W317"/>
  <c r="X315"/>
  <c r="W315"/>
  <c r="X314"/>
  <c r="W314"/>
  <c r="X313"/>
  <c r="W313"/>
  <c r="X310"/>
  <c r="W310"/>
  <c r="W307"/>
  <c r="X304"/>
  <c r="W304"/>
  <c r="X303"/>
  <c r="W303"/>
  <c r="X302"/>
  <c r="W302"/>
  <c r="X301"/>
  <c r="W301"/>
  <c r="X300"/>
  <c r="W300"/>
  <c r="X299"/>
  <c r="W299"/>
  <c r="X298"/>
  <c r="W298"/>
  <c r="X297"/>
  <c r="W297"/>
  <c r="X296"/>
  <c r="W296"/>
  <c r="X295"/>
  <c r="W295"/>
  <c r="X294"/>
  <c r="W294"/>
  <c r="X293"/>
  <c r="W293"/>
  <c r="X292"/>
  <c r="W292"/>
  <c r="X291"/>
  <c r="W291"/>
  <c r="X288"/>
  <c r="W288"/>
  <c r="X285"/>
  <c r="W285"/>
  <c r="X278"/>
  <c r="W278"/>
  <c r="X271"/>
  <c r="W271"/>
  <c r="X266"/>
  <c r="W266"/>
  <c r="X262"/>
  <c r="W262"/>
  <c r="X258"/>
  <c r="W258"/>
  <c r="W257"/>
  <c r="X256"/>
  <c r="W256"/>
  <c r="X255"/>
  <c r="W255"/>
  <c r="X252"/>
  <c r="W252"/>
  <c r="X249"/>
  <c r="W249"/>
  <c r="X246"/>
  <c r="W246"/>
  <c r="X243"/>
  <c r="W243"/>
  <c r="X242"/>
  <c r="W242"/>
  <c r="X241"/>
  <c r="W241"/>
  <c r="X240"/>
  <c r="W240"/>
  <c r="X239"/>
  <c r="W239"/>
  <c r="X236"/>
  <c r="W236"/>
  <c r="X233"/>
  <c r="W233"/>
  <c r="X230"/>
  <c r="W230"/>
  <c r="X229"/>
  <c r="W229"/>
  <c r="X228"/>
  <c r="W228"/>
  <c r="X227"/>
  <c r="W227"/>
  <c r="X226"/>
  <c r="W226"/>
  <c r="X222"/>
  <c r="W222"/>
  <c r="X219"/>
  <c r="W219"/>
  <c r="X216"/>
  <c r="W216"/>
  <c r="X213"/>
  <c r="W213"/>
  <c r="X212"/>
  <c r="W212"/>
  <c r="X209"/>
  <c r="W209"/>
  <c r="X206"/>
  <c r="W206"/>
  <c r="X203"/>
  <c r="W203"/>
  <c r="X202"/>
  <c r="W202"/>
  <c r="X199"/>
  <c r="W199"/>
  <c r="X196"/>
  <c r="W196"/>
  <c r="X193"/>
  <c r="W193"/>
  <c r="W192"/>
  <c r="X187"/>
  <c r="W187"/>
  <c r="X183"/>
  <c r="W183"/>
  <c r="W179"/>
  <c r="W178"/>
  <c r="X177"/>
  <c r="W177"/>
  <c r="X176"/>
  <c r="W176"/>
  <c r="X175"/>
  <c r="W175"/>
  <c r="X170"/>
  <c r="W170"/>
  <c r="X166"/>
  <c r="W166"/>
  <c r="X165"/>
  <c r="W165"/>
  <c r="X164"/>
  <c r="W164"/>
  <c r="X163"/>
  <c r="W163"/>
  <c r="X162"/>
  <c r="W162"/>
  <c r="X161"/>
  <c r="W161"/>
  <c r="X158"/>
  <c r="W158"/>
  <c r="X155"/>
  <c r="W155"/>
  <c r="X152"/>
  <c r="W152"/>
  <c r="X149"/>
  <c r="W149"/>
  <c r="X146"/>
  <c r="W146"/>
  <c r="X145"/>
  <c r="W145"/>
  <c r="X144"/>
  <c r="W144"/>
  <c r="X141"/>
  <c r="W141"/>
  <c r="W138"/>
  <c r="W137"/>
  <c r="X134"/>
  <c r="W134"/>
  <c r="X131"/>
  <c r="W131"/>
  <c r="X130"/>
  <c r="W130"/>
  <c r="X127"/>
  <c r="W127"/>
  <c r="X124"/>
  <c r="W124"/>
  <c r="X121"/>
  <c r="W121"/>
  <c r="X118"/>
  <c r="W118"/>
  <c r="X115"/>
  <c r="W115"/>
  <c r="X112"/>
  <c r="W112"/>
  <c r="X109"/>
  <c r="W109"/>
  <c r="X106"/>
  <c r="W106"/>
  <c r="X103"/>
  <c r="W103"/>
  <c r="X100"/>
  <c r="W100"/>
  <c r="X97"/>
  <c r="W97"/>
  <c r="W96"/>
  <c r="X93"/>
  <c r="W93"/>
  <c r="X90"/>
  <c r="W90"/>
  <c r="X87"/>
  <c r="W87"/>
  <c r="X84"/>
  <c r="W84"/>
  <c r="X78"/>
  <c r="W78"/>
  <c r="X75"/>
  <c r="W75"/>
  <c r="X72"/>
  <c r="W72"/>
  <c r="W71"/>
  <c r="X68"/>
  <c r="W68"/>
  <c r="X65"/>
  <c r="W65"/>
  <c r="X62"/>
  <c r="W62"/>
  <c r="X59"/>
  <c r="W59"/>
  <c r="X57"/>
  <c r="W57"/>
  <c r="X56"/>
  <c r="W56"/>
  <c r="X53"/>
  <c r="W53"/>
  <c r="X50"/>
  <c r="W50"/>
  <c r="X47"/>
  <c r="W47"/>
  <c r="X44"/>
  <c r="W44"/>
  <c r="X43"/>
  <c r="W43"/>
  <c r="X40"/>
  <c r="W40"/>
  <c r="X37"/>
  <c r="W37"/>
  <c r="W34"/>
  <c r="X34"/>
  <c r="W319" l="1"/>
  <c r="X307"/>
  <c r="X319"/>
  <c r="X501"/>
  <c r="W416"/>
  <c r="X529"/>
  <c r="X522"/>
  <c r="X520"/>
  <c r="X71" l="1"/>
  <c r="X178"/>
  <c r="W58"/>
  <c r="W514"/>
  <c r="W515"/>
  <c r="G370"/>
  <c r="K370" s="1"/>
  <c r="V370" s="1"/>
  <c r="G372"/>
  <c r="K372" s="1"/>
  <c r="G382"/>
  <c r="K382" s="1"/>
  <c r="J383"/>
  <c r="V382" l="1"/>
  <c r="V372"/>
  <c r="X492"/>
  <c r="X486"/>
  <c r="X409"/>
  <c r="X33"/>
  <c r="W191"/>
  <c r="W174"/>
  <c r="W492"/>
  <c r="W486"/>
  <c r="W409"/>
  <c r="W33"/>
  <c r="X514"/>
  <c r="X515"/>
  <c r="W32" l="1"/>
  <c r="W24"/>
  <c r="W408"/>
  <c r="X13"/>
  <c r="X174"/>
  <c r="J25"/>
  <c r="W407" l="1"/>
  <c r="X408"/>
  <c r="W13"/>
  <c r="W406" l="1"/>
  <c r="W549"/>
  <c r="X24"/>
  <c r="X32"/>
  <c r="X406"/>
  <c r="X407"/>
  <c r="X549" l="1"/>
  <c r="I383"/>
  <c r="H383"/>
  <c r="J388"/>
  <c r="J396"/>
  <c r="H524"/>
  <c r="H515" s="1"/>
  <c r="H514" s="1"/>
  <c r="I538"/>
  <c r="H538"/>
  <c r="I532"/>
  <c r="H532"/>
  <c r="J538"/>
  <c r="J544"/>
  <c r="I544"/>
  <c r="H544"/>
  <c r="J547"/>
  <c r="J524"/>
  <c r="J515" s="1"/>
  <c r="J514" s="1"/>
  <c r="J506"/>
  <c r="J502"/>
  <c r="J496"/>
  <c r="J493"/>
  <c r="J487"/>
  <c r="J20" s="1"/>
  <c r="J481"/>
  <c r="J477"/>
  <c r="J474"/>
  <c r="J470"/>
  <c r="J467"/>
  <c r="J464"/>
  <c r="J461"/>
  <c r="J458"/>
  <c r="J454"/>
  <c r="J451"/>
  <c r="J448"/>
  <c r="J445"/>
  <c r="J441"/>
  <c r="J438"/>
  <c r="J435"/>
  <c r="J432"/>
  <c r="J429"/>
  <c r="J426"/>
  <c r="J423"/>
  <c r="J420"/>
  <c r="J417"/>
  <c r="J413"/>
  <c r="J410"/>
  <c r="J398"/>
  <c r="J390"/>
  <c r="J379"/>
  <c r="J374"/>
  <c r="J364"/>
  <c r="J361"/>
  <c r="J358"/>
  <c r="J357" s="1"/>
  <c r="J351"/>
  <c r="J350" s="1"/>
  <c r="J344"/>
  <c r="J343" s="1"/>
  <c r="J337"/>
  <c r="J334"/>
  <c r="J327"/>
  <c r="J324"/>
  <c r="J321"/>
  <c r="J320" s="1"/>
  <c r="J317"/>
  <c r="J310"/>
  <c r="J307"/>
  <c r="J306" s="1"/>
  <c r="J295"/>
  <c r="J288"/>
  <c r="J285"/>
  <c r="J278"/>
  <c r="J271"/>
  <c r="J266"/>
  <c r="J262"/>
  <c r="J258"/>
  <c r="J252"/>
  <c r="J249"/>
  <c r="J246"/>
  <c r="J18" s="1"/>
  <c r="J243"/>
  <c r="J239"/>
  <c r="J236"/>
  <c r="J233"/>
  <c r="J230"/>
  <c r="J222"/>
  <c r="J219"/>
  <c r="J216"/>
  <c r="J213"/>
  <c r="J209"/>
  <c r="J206"/>
  <c r="J203"/>
  <c r="J202" s="1"/>
  <c r="J199"/>
  <c r="J196"/>
  <c r="J193"/>
  <c r="J187"/>
  <c r="J183"/>
  <c r="J179"/>
  <c r="J175"/>
  <c r="J167"/>
  <c r="J163"/>
  <c r="J158"/>
  <c r="J155"/>
  <c r="J152"/>
  <c r="J149"/>
  <c r="J146"/>
  <c r="J141"/>
  <c r="J138"/>
  <c r="J134"/>
  <c r="J131"/>
  <c r="J130" s="1"/>
  <c r="J127"/>
  <c r="J124"/>
  <c r="J121"/>
  <c r="J118"/>
  <c r="J115"/>
  <c r="J112"/>
  <c r="J109"/>
  <c r="J106"/>
  <c r="J103"/>
  <c r="J100"/>
  <c r="J97"/>
  <c r="J93"/>
  <c r="J90"/>
  <c r="J87"/>
  <c r="J84"/>
  <c r="J81"/>
  <c r="J78"/>
  <c r="J75"/>
  <c r="J71" s="1"/>
  <c r="J72"/>
  <c r="J68"/>
  <c r="J65"/>
  <c r="J62"/>
  <c r="J59"/>
  <c r="J58" s="1"/>
  <c r="J53"/>
  <c r="J50"/>
  <c r="J47"/>
  <c r="J44"/>
  <c r="J40"/>
  <c r="J37"/>
  <c r="J34"/>
  <c r="J333" l="1"/>
  <c r="J319" s="1"/>
  <c r="J457"/>
  <c r="J137"/>
  <c r="J145"/>
  <c r="J192"/>
  <c r="J178"/>
  <c r="J174" s="1"/>
  <c r="J257"/>
  <c r="J416"/>
  <c r="J473"/>
  <c r="J96"/>
  <c r="J33" s="1"/>
  <c r="J212"/>
  <c r="J444"/>
  <c r="J501"/>
  <c r="J492" s="1"/>
  <c r="J19" s="1"/>
  <c r="J373"/>
  <c r="J371" s="1"/>
  <c r="J531"/>
  <c r="J191"/>
  <c r="J409"/>
  <c r="J408" s="1"/>
  <c r="J381"/>
  <c r="J21"/>
  <c r="J17" l="1"/>
  <c r="J13"/>
  <c r="J486"/>
  <c r="J407" s="1"/>
  <c r="J406" s="1"/>
  <c r="J32"/>
  <c r="J24" s="1"/>
  <c r="J12" l="1"/>
  <c r="J549"/>
  <c r="I25"/>
  <c r="G27"/>
  <c r="K27" s="1"/>
  <c r="G28"/>
  <c r="K28" s="1"/>
  <c r="V28" s="1"/>
  <c r="G29"/>
  <c r="G31" s="1"/>
  <c r="G30"/>
  <c r="K30" s="1"/>
  <c r="V30" s="1"/>
  <c r="H34"/>
  <c r="I34"/>
  <c r="G35"/>
  <c r="G36"/>
  <c r="H37"/>
  <c r="I37"/>
  <c r="G38"/>
  <c r="G39"/>
  <c r="H40"/>
  <c r="I40"/>
  <c r="G41"/>
  <c r="G42"/>
  <c r="G43"/>
  <c r="K43" s="1"/>
  <c r="V43" s="1"/>
  <c r="H44"/>
  <c r="I44"/>
  <c r="G45"/>
  <c r="G46"/>
  <c r="H47"/>
  <c r="I47"/>
  <c r="G48"/>
  <c r="G49"/>
  <c r="H50"/>
  <c r="I50"/>
  <c r="G51"/>
  <c r="G52"/>
  <c r="H53"/>
  <c r="I53"/>
  <c r="G54"/>
  <c r="G55"/>
  <c r="G56"/>
  <c r="K56" s="1"/>
  <c r="V56" s="1"/>
  <c r="G57"/>
  <c r="K57" s="1"/>
  <c r="V57" s="1"/>
  <c r="H59"/>
  <c r="I59"/>
  <c r="G60"/>
  <c r="G61"/>
  <c r="H62"/>
  <c r="I62"/>
  <c r="G63"/>
  <c r="G64"/>
  <c r="H65"/>
  <c r="I65"/>
  <c r="G66"/>
  <c r="G67"/>
  <c r="H68"/>
  <c r="I68"/>
  <c r="G69"/>
  <c r="G70"/>
  <c r="H72"/>
  <c r="I72"/>
  <c r="G73"/>
  <c r="G74"/>
  <c r="H75"/>
  <c r="I75"/>
  <c r="G76"/>
  <c r="G77"/>
  <c r="H78"/>
  <c r="I78"/>
  <c r="G79"/>
  <c r="G80"/>
  <c r="H81"/>
  <c r="I81"/>
  <c r="G82"/>
  <c r="G83"/>
  <c r="H84"/>
  <c r="I84"/>
  <c r="G85"/>
  <c r="G86"/>
  <c r="H87"/>
  <c r="I87"/>
  <c r="G88"/>
  <c r="G89"/>
  <c r="H90"/>
  <c r="I90"/>
  <c r="G91"/>
  <c r="G92"/>
  <c r="H93"/>
  <c r="I93"/>
  <c r="G94"/>
  <c r="G95"/>
  <c r="H97"/>
  <c r="I97"/>
  <c r="G98"/>
  <c r="G99"/>
  <c r="H100"/>
  <c r="I100"/>
  <c r="G101"/>
  <c r="G102"/>
  <c r="H103"/>
  <c r="I103"/>
  <c r="G104"/>
  <c r="G105"/>
  <c r="H106"/>
  <c r="I106"/>
  <c r="G107"/>
  <c r="G108"/>
  <c r="H109"/>
  <c r="I109"/>
  <c r="G110"/>
  <c r="G111"/>
  <c r="H112"/>
  <c r="I112"/>
  <c r="G113"/>
  <c r="G114"/>
  <c r="H115"/>
  <c r="I115"/>
  <c r="G116"/>
  <c r="G117"/>
  <c r="H118"/>
  <c r="I118"/>
  <c r="G119"/>
  <c r="G120"/>
  <c r="H121"/>
  <c r="I121"/>
  <c r="G122"/>
  <c r="G123"/>
  <c r="H124"/>
  <c r="I124"/>
  <c r="G125"/>
  <c r="G126"/>
  <c r="H127"/>
  <c r="I127"/>
  <c r="G128"/>
  <c r="G129"/>
  <c r="H131"/>
  <c r="I131"/>
  <c r="G132"/>
  <c r="G133"/>
  <c r="H134"/>
  <c r="I134"/>
  <c r="I130" s="1"/>
  <c r="G135"/>
  <c r="G136"/>
  <c r="H138"/>
  <c r="I138"/>
  <c r="G139"/>
  <c r="G140"/>
  <c r="H141"/>
  <c r="I141"/>
  <c r="I137" s="1"/>
  <c r="G142"/>
  <c r="G143"/>
  <c r="G144"/>
  <c r="K144" s="1"/>
  <c r="V144" s="1"/>
  <c r="H146"/>
  <c r="I146"/>
  <c r="G147"/>
  <c r="G148"/>
  <c r="H149"/>
  <c r="I149"/>
  <c r="G150"/>
  <c r="G151"/>
  <c r="H152"/>
  <c r="I152"/>
  <c r="G153"/>
  <c r="G154"/>
  <c r="H155"/>
  <c r="I155"/>
  <c r="G156"/>
  <c r="G157"/>
  <c r="H158"/>
  <c r="I158"/>
  <c r="G159"/>
  <c r="G160"/>
  <c r="G161"/>
  <c r="K161" s="1"/>
  <c r="V161" s="1"/>
  <c r="G162"/>
  <c r="K162" s="1"/>
  <c r="V162" s="1"/>
  <c r="H163"/>
  <c r="I163"/>
  <c r="G164"/>
  <c r="K164" s="1"/>
  <c r="V164" s="1"/>
  <c r="G165"/>
  <c r="K165" s="1"/>
  <c r="V165" s="1"/>
  <c r="G166"/>
  <c r="K166" s="1"/>
  <c r="V166" s="1"/>
  <c r="H167"/>
  <c r="I167"/>
  <c r="G168"/>
  <c r="G169"/>
  <c r="G170"/>
  <c r="K170" s="1"/>
  <c r="V170" s="1"/>
  <c r="G171"/>
  <c r="K171" s="1"/>
  <c r="V171" s="1"/>
  <c r="G173"/>
  <c r="K173" s="1"/>
  <c r="V173" s="1"/>
  <c r="H175"/>
  <c r="I175"/>
  <c r="G176"/>
  <c r="K176" s="1"/>
  <c r="V176" s="1"/>
  <c r="G177"/>
  <c r="K177" s="1"/>
  <c r="V177" s="1"/>
  <c r="H179"/>
  <c r="I179"/>
  <c r="G180"/>
  <c r="G181"/>
  <c r="G182"/>
  <c r="H183"/>
  <c r="I183"/>
  <c r="G184"/>
  <c r="G185"/>
  <c r="G186"/>
  <c r="H187"/>
  <c r="I187"/>
  <c r="G188"/>
  <c r="G189"/>
  <c r="G190"/>
  <c r="H193"/>
  <c r="I193"/>
  <c r="G194"/>
  <c r="G195"/>
  <c r="H196"/>
  <c r="I196"/>
  <c r="G197"/>
  <c r="G198"/>
  <c r="H199"/>
  <c r="I199"/>
  <c r="G200"/>
  <c r="G201"/>
  <c r="H203"/>
  <c r="I203"/>
  <c r="G204"/>
  <c r="G205"/>
  <c r="H206"/>
  <c r="I206"/>
  <c r="G207"/>
  <c r="G208"/>
  <c r="H209"/>
  <c r="I209"/>
  <c r="G210"/>
  <c r="G211"/>
  <c r="H213"/>
  <c r="I213"/>
  <c r="G214"/>
  <c r="G215"/>
  <c r="H216"/>
  <c r="I216"/>
  <c r="G217"/>
  <c r="G218"/>
  <c r="H219"/>
  <c r="I219"/>
  <c r="G220"/>
  <c r="G221"/>
  <c r="H222"/>
  <c r="I222"/>
  <c r="G223"/>
  <c r="G224"/>
  <c r="G225"/>
  <c r="G226"/>
  <c r="K226" s="1"/>
  <c r="V226" s="1"/>
  <c r="G227"/>
  <c r="K227" s="1"/>
  <c r="V227" s="1"/>
  <c r="G228"/>
  <c r="K228" s="1"/>
  <c r="V228" s="1"/>
  <c r="G229"/>
  <c r="K229" s="1"/>
  <c r="V229" s="1"/>
  <c r="H230"/>
  <c r="I230"/>
  <c r="G231"/>
  <c r="G232"/>
  <c r="H233"/>
  <c r="I233"/>
  <c r="G234"/>
  <c r="G235"/>
  <c r="H236"/>
  <c r="I236"/>
  <c r="G237"/>
  <c r="G238"/>
  <c r="H239"/>
  <c r="I239"/>
  <c r="G240"/>
  <c r="K240" s="1"/>
  <c r="V240" s="1"/>
  <c r="G241"/>
  <c r="K241" s="1"/>
  <c r="V241" s="1"/>
  <c r="G242"/>
  <c r="K242" s="1"/>
  <c r="V242" s="1"/>
  <c r="H243"/>
  <c r="I243"/>
  <c r="G244"/>
  <c r="G245"/>
  <c r="H246"/>
  <c r="I246"/>
  <c r="G247"/>
  <c r="G248"/>
  <c r="H249"/>
  <c r="I249"/>
  <c r="G250"/>
  <c r="G251"/>
  <c r="H252"/>
  <c r="I252"/>
  <c r="G253"/>
  <c r="G254"/>
  <c r="G255"/>
  <c r="K255" s="1"/>
  <c r="V255" s="1"/>
  <c r="G256"/>
  <c r="K256" s="1"/>
  <c r="V256" s="1"/>
  <c r="H258"/>
  <c r="I258"/>
  <c r="G259"/>
  <c r="G260"/>
  <c r="G261"/>
  <c r="H262"/>
  <c r="I262"/>
  <c r="G263"/>
  <c r="G264"/>
  <c r="G265"/>
  <c r="H266"/>
  <c r="I266"/>
  <c r="G267"/>
  <c r="G268"/>
  <c r="G269"/>
  <c r="G270"/>
  <c r="H271"/>
  <c r="I271"/>
  <c r="G272"/>
  <c r="G273"/>
  <c r="G274"/>
  <c r="G275"/>
  <c r="G276"/>
  <c r="G277"/>
  <c r="H278"/>
  <c r="I278"/>
  <c r="G279"/>
  <c r="G280"/>
  <c r="G281"/>
  <c r="G282"/>
  <c r="G283"/>
  <c r="G284"/>
  <c r="H285"/>
  <c r="I285"/>
  <c r="G286"/>
  <c r="G287"/>
  <c r="H288"/>
  <c r="I288"/>
  <c r="G289"/>
  <c r="G290"/>
  <c r="G291"/>
  <c r="K291" s="1"/>
  <c r="V291" s="1"/>
  <c r="G292"/>
  <c r="K292" s="1"/>
  <c r="V292" s="1"/>
  <c r="G293"/>
  <c r="K293" s="1"/>
  <c r="V293" s="1"/>
  <c r="G294"/>
  <c r="K294" s="1"/>
  <c r="V294" s="1"/>
  <c r="H295"/>
  <c r="I295"/>
  <c r="G296"/>
  <c r="K296" s="1"/>
  <c r="V296" s="1"/>
  <c r="G297"/>
  <c r="K297" s="1"/>
  <c r="V297" s="1"/>
  <c r="G298"/>
  <c r="K298" s="1"/>
  <c r="V298" s="1"/>
  <c r="G299"/>
  <c r="K299" s="1"/>
  <c r="V299" s="1"/>
  <c r="G300"/>
  <c r="K300" s="1"/>
  <c r="V300" s="1"/>
  <c r="G301"/>
  <c r="K301" s="1"/>
  <c r="V301" s="1"/>
  <c r="G302"/>
  <c r="K302" s="1"/>
  <c r="V302" s="1"/>
  <c r="G303"/>
  <c r="K303" s="1"/>
  <c r="V303" s="1"/>
  <c r="G304"/>
  <c r="K304" s="1"/>
  <c r="V304" s="1"/>
  <c r="H307"/>
  <c r="I307"/>
  <c r="G308"/>
  <c r="G309"/>
  <c r="H310"/>
  <c r="I310"/>
  <c r="G311"/>
  <c r="G312"/>
  <c r="G313"/>
  <c r="K313" s="1"/>
  <c r="V313" s="1"/>
  <c r="G314"/>
  <c r="K314" s="1"/>
  <c r="V314" s="1"/>
  <c r="G315"/>
  <c r="K315" s="1"/>
  <c r="V315" s="1"/>
  <c r="H317"/>
  <c r="I317"/>
  <c r="G318"/>
  <c r="H321"/>
  <c r="I321"/>
  <c r="G322"/>
  <c r="G323"/>
  <c r="H324"/>
  <c r="I324"/>
  <c r="G325"/>
  <c r="G326"/>
  <c r="H327"/>
  <c r="I327"/>
  <c r="G328"/>
  <c r="G329"/>
  <c r="G330"/>
  <c r="K330" s="1"/>
  <c r="V330" s="1"/>
  <c r="G331"/>
  <c r="K331" s="1"/>
  <c r="V331" s="1"/>
  <c r="H334"/>
  <c r="I334"/>
  <c r="G335"/>
  <c r="G336"/>
  <c r="H337"/>
  <c r="I337"/>
  <c r="G338"/>
  <c r="G339"/>
  <c r="G340"/>
  <c r="K340" s="1"/>
  <c r="V340" s="1"/>
  <c r="G341"/>
  <c r="K341" s="1"/>
  <c r="V341" s="1"/>
  <c r="H344"/>
  <c r="H343" s="1"/>
  <c r="I344"/>
  <c r="I343" s="1"/>
  <c r="G345"/>
  <c r="G346"/>
  <c r="G347"/>
  <c r="K347" s="1"/>
  <c r="V347" s="1"/>
  <c r="G348"/>
  <c r="K348" s="1"/>
  <c r="V348" s="1"/>
  <c r="H351"/>
  <c r="H350" s="1"/>
  <c r="I351"/>
  <c r="I350" s="1"/>
  <c r="G352"/>
  <c r="G353"/>
  <c r="G354"/>
  <c r="K354" s="1"/>
  <c r="V354" s="1"/>
  <c r="G355"/>
  <c r="K355" s="1"/>
  <c r="V355" s="1"/>
  <c r="H358"/>
  <c r="I358"/>
  <c r="G359"/>
  <c r="G360"/>
  <c r="H361"/>
  <c r="I361"/>
  <c r="G362"/>
  <c r="G363"/>
  <c r="H364"/>
  <c r="I364"/>
  <c r="G365"/>
  <c r="G366"/>
  <c r="G367"/>
  <c r="K367" s="1"/>
  <c r="G368"/>
  <c r="K368" s="1"/>
  <c r="V368" s="1"/>
  <c r="H374"/>
  <c r="H373" s="1"/>
  <c r="I374"/>
  <c r="G375"/>
  <c r="G376"/>
  <c r="G377"/>
  <c r="K377" s="1"/>
  <c r="V377" s="1"/>
  <c r="H379"/>
  <c r="I379"/>
  <c r="G380"/>
  <c r="G384"/>
  <c r="G385"/>
  <c r="G386"/>
  <c r="G389"/>
  <c r="H390"/>
  <c r="H388" s="1"/>
  <c r="H381" s="1"/>
  <c r="I390"/>
  <c r="I388" s="1"/>
  <c r="G391"/>
  <c r="G392"/>
  <c r="G393"/>
  <c r="K393" s="1"/>
  <c r="V393" s="1"/>
  <c r="G394"/>
  <c r="K394" s="1"/>
  <c r="V394" s="1"/>
  <c r="G397"/>
  <c r="H398"/>
  <c r="H396" s="1"/>
  <c r="I398"/>
  <c r="I396" s="1"/>
  <c r="G399"/>
  <c r="G400"/>
  <c r="G401"/>
  <c r="K401" s="1"/>
  <c r="V401" s="1"/>
  <c r="G402"/>
  <c r="K402" s="1"/>
  <c r="V402" s="1"/>
  <c r="G403"/>
  <c r="K403" s="1"/>
  <c r="V403" s="1"/>
  <c r="G404"/>
  <c r="K404" s="1"/>
  <c r="V404" s="1"/>
  <c r="H410"/>
  <c r="I410"/>
  <c r="G411"/>
  <c r="G412"/>
  <c r="H413"/>
  <c r="I413"/>
  <c r="G414"/>
  <c r="G415"/>
  <c r="H417"/>
  <c r="I417"/>
  <c r="G418"/>
  <c r="G419"/>
  <c r="H420"/>
  <c r="I420"/>
  <c r="G421"/>
  <c r="G422"/>
  <c r="H423"/>
  <c r="I423"/>
  <c r="G424"/>
  <c r="G425"/>
  <c r="H426"/>
  <c r="I426"/>
  <c r="G427"/>
  <c r="G428"/>
  <c r="H429"/>
  <c r="I429"/>
  <c r="G430"/>
  <c r="G431"/>
  <c r="H432"/>
  <c r="I432"/>
  <c r="G433"/>
  <c r="G434"/>
  <c r="H435"/>
  <c r="I435"/>
  <c r="G436"/>
  <c r="G437"/>
  <c r="H438"/>
  <c r="I438"/>
  <c r="G439"/>
  <c r="G440"/>
  <c r="H441"/>
  <c r="I441"/>
  <c r="G442"/>
  <c r="G443"/>
  <c r="H445"/>
  <c r="I445"/>
  <c r="G446"/>
  <c r="G447"/>
  <c r="H448"/>
  <c r="I448"/>
  <c r="I444" s="1"/>
  <c r="G449"/>
  <c r="G450"/>
  <c r="H451"/>
  <c r="I451"/>
  <c r="G452"/>
  <c r="G453"/>
  <c r="H454"/>
  <c r="I454"/>
  <c r="G455"/>
  <c r="G456"/>
  <c r="H458"/>
  <c r="I458"/>
  <c r="G459"/>
  <c r="G460"/>
  <c r="H461"/>
  <c r="I461"/>
  <c r="G462"/>
  <c r="G463"/>
  <c r="H464"/>
  <c r="I464"/>
  <c r="G465"/>
  <c r="G466"/>
  <c r="H467"/>
  <c r="I467"/>
  <c r="G468"/>
  <c r="G469"/>
  <c r="H470"/>
  <c r="I470"/>
  <c r="G471"/>
  <c r="G472"/>
  <c r="H474"/>
  <c r="I474"/>
  <c r="G475"/>
  <c r="G476"/>
  <c r="H477"/>
  <c r="I477"/>
  <c r="G478"/>
  <c r="G479"/>
  <c r="G480"/>
  <c r="K480" s="1"/>
  <c r="V480" s="1"/>
  <c r="H481"/>
  <c r="I481"/>
  <c r="G482"/>
  <c r="K482" s="1"/>
  <c r="V482" s="1"/>
  <c r="G483"/>
  <c r="K483" s="1"/>
  <c r="V483" s="1"/>
  <c r="G484"/>
  <c r="K484" s="1"/>
  <c r="V484" s="1"/>
  <c r="H487"/>
  <c r="I487"/>
  <c r="G488"/>
  <c r="G489"/>
  <c r="G490"/>
  <c r="G491"/>
  <c r="H493"/>
  <c r="I493"/>
  <c r="G494"/>
  <c r="G495"/>
  <c r="H496"/>
  <c r="I496"/>
  <c r="G497"/>
  <c r="G498"/>
  <c r="G499"/>
  <c r="G500"/>
  <c r="H502"/>
  <c r="I502"/>
  <c r="G503"/>
  <c r="G504"/>
  <c r="G505"/>
  <c r="H506"/>
  <c r="I506"/>
  <c r="G507"/>
  <c r="G508"/>
  <c r="G509"/>
  <c r="G510"/>
  <c r="K510" s="1"/>
  <c r="V510" s="1"/>
  <c r="G511"/>
  <c r="K511" s="1"/>
  <c r="V511" s="1"/>
  <c r="G512"/>
  <c r="K512" s="1"/>
  <c r="V512" s="1"/>
  <c r="G516"/>
  <c r="K516" s="1"/>
  <c r="V516" s="1"/>
  <c r="G517"/>
  <c r="G518"/>
  <c r="K518" s="1"/>
  <c r="V518" s="1"/>
  <c r="G519"/>
  <c r="G520"/>
  <c r="K520" s="1"/>
  <c r="V520" s="1"/>
  <c r="G521"/>
  <c r="G522"/>
  <c r="K522" s="1"/>
  <c r="V522" s="1"/>
  <c r="G523"/>
  <c r="I524"/>
  <c r="I515" s="1"/>
  <c r="I514" s="1"/>
  <c r="G525"/>
  <c r="G526"/>
  <c r="G527"/>
  <c r="K527" s="1"/>
  <c r="V527" s="1"/>
  <c r="G528"/>
  <c r="K528" s="1"/>
  <c r="V528" s="1"/>
  <c r="G529"/>
  <c r="K529" s="1"/>
  <c r="V529" s="1"/>
  <c r="G533"/>
  <c r="G534"/>
  <c r="K534" s="1"/>
  <c r="V534" s="1"/>
  <c r="G535"/>
  <c r="K535" s="1"/>
  <c r="V535" s="1"/>
  <c r="G536"/>
  <c r="K536" s="1"/>
  <c r="V536" s="1"/>
  <c r="G539"/>
  <c r="G540"/>
  <c r="K540" s="1"/>
  <c r="V540" s="1"/>
  <c r="G541"/>
  <c r="K541" s="1"/>
  <c r="V541" s="1"/>
  <c r="G542"/>
  <c r="K542" s="1"/>
  <c r="V542" s="1"/>
  <c r="G545"/>
  <c r="H547"/>
  <c r="I547"/>
  <c r="G548"/>
  <c r="J550" l="1"/>
  <c r="G544"/>
  <c r="K545"/>
  <c r="G532"/>
  <c r="K533"/>
  <c r="K384"/>
  <c r="V384" s="1"/>
  <c r="G383"/>
  <c r="K383" s="1"/>
  <c r="H333"/>
  <c r="H306"/>
  <c r="G25"/>
  <c r="G547"/>
  <c r="K548"/>
  <c r="I320"/>
  <c r="K397"/>
  <c r="V367"/>
  <c r="H357"/>
  <c r="H320"/>
  <c r="K29"/>
  <c r="K31" s="1"/>
  <c r="K539"/>
  <c r="G538"/>
  <c r="K389"/>
  <c r="K380"/>
  <c r="G379"/>
  <c r="I357"/>
  <c r="I373"/>
  <c r="I371" s="1"/>
  <c r="I333"/>
  <c r="G317"/>
  <c r="K318"/>
  <c r="I306"/>
  <c r="G477"/>
  <c r="K477" s="1"/>
  <c r="V477" s="1"/>
  <c r="G461"/>
  <c r="K461" s="1"/>
  <c r="V461" s="1"/>
  <c r="G398"/>
  <c r="K398" s="1"/>
  <c r="V398" s="1"/>
  <c r="G62"/>
  <c r="K62" s="1"/>
  <c r="V62" s="1"/>
  <c r="G310"/>
  <c r="K310" s="1"/>
  <c r="V310" s="1"/>
  <c r="G327"/>
  <c r="K327" s="1"/>
  <c r="V327" s="1"/>
  <c r="G321"/>
  <c r="G307"/>
  <c r="G288"/>
  <c r="K288" s="1"/>
  <c r="V288" s="1"/>
  <c r="G219"/>
  <c r="K219" s="1"/>
  <c r="V219" s="1"/>
  <c r="G216"/>
  <c r="K216" s="1"/>
  <c r="V216" s="1"/>
  <c r="H58"/>
  <c r="G487"/>
  <c r="G438"/>
  <c r="K438" s="1"/>
  <c r="V438" s="1"/>
  <c r="G410"/>
  <c r="K410" s="1"/>
  <c r="V410" s="1"/>
  <c r="G47"/>
  <c r="K47" s="1"/>
  <c r="V47" s="1"/>
  <c r="G458"/>
  <c r="K458" s="1"/>
  <c r="V458" s="1"/>
  <c r="I381"/>
  <c r="G337"/>
  <c r="K337" s="1"/>
  <c r="V337" s="1"/>
  <c r="G187"/>
  <c r="K187" s="1"/>
  <c r="V187" s="1"/>
  <c r="G249"/>
  <c r="K249" s="1"/>
  <c r="V249" s="1"/>
  <c r="G246"/>
  <c r="K246" s="1"/>
  <c r="V246" s="1"/>
  <c r="G149"/>
  <c r="K149" s="1"/>
  <c r="V149" s="1"/>
  <c r="G50"/>
  <c r="K50" s="1"/>
  <c r="V50" s="1"/>
  <c r="H130"/>
  <c r="G127"/>
  <c r="K127" s="1"/>
  <c r="V127" s="1"/>
  <c r="G118"/>
  <c r="K118" s="1"/>
  <c r="V118" s="1"/>
  <c r="G78"/>
  <c r="K78" s="1"/>
  <c r="V78" s="1"/>
  <c r="G44"/>
  <c r="K44" s="1"/>
  <c r="V44" s="1"/>
  <c r="G413"/>
  <c r="K413" s="1"/>
  <c r="V413" s="1"/>
  <c r="I202"/>
  <c r="I473"/>
  <c r="G435"/>
  <c r="K435" s="1"/>
  <c r="V435" s="1"/>
  <c r="G429"/>
  <c r="K429" s="1"/>
  <c r="V429" s="1"/>
  <c r="G364"/>
  <c r="K364" s="1"/>
  <c r="V364" s="1"/>
  <c r="G334"/>
  <c r="G213"/>
  <c r="K213" s="1"/>
  <c r="V213" s="1"/>
  <c r="H192"/>
  <c r="H178"/>
  <c r="G167"/>
  <c r="K167" s="1"/>
  <c r="V167" s="1"/>
  <c r="G138"/>
  <c r="K138" s="1"/>
  <c r="V138" s="1"/>
  <c r="I96"/>
  <c r="G134"/>
  <c r="K134" s="1"/>
  <c r="V134" s="1"/>
  <c r="G496"/>
  <c r="K496" s="1"/>
  <c r="V496" s="1"/>
  <c r="G481"/>
  <c r="K481" s="1"/>
  <c r="V481" s="1"/>
  <c r="G474"/>
  <c r="G278"/>
  <c r="K278" s="1"/>
  <c r="V278" s="1"/>
  <c r="G262"/>
  <c r="K262" s="1"/>
  <c r="V262" s="1"/>
  <c r="I178"/>
  <c r="G152"/>
  <c r="K152" s="1"/>
  <c r="V152" s="1"/>
  <c r="G75"/>
  <c r="K75" s="1"/>
  <c r="V75" s="1"/>
  <c r="I192"/>
  <c r="G196"/>
  <c r="K196" s="1"/>
  <c r="V196" s="1"/>
  <c r="G470"/>
  <c r="K470" s="1"/>
  <c r="V470" s="1"/>
  <c r="G285"/>
  <c r="K285" s="1"/>
  <c r="V285" s="1"/>
  <c r="G206"/>
  <c r="K206" s="1"/>
  <c r="V206" s="1"/>
  <c r="G502"/>
  <c r="K502" s="1"/>
  <c r="V502" s="1"/>
  <c r="I501"/>
  <c r="I492" s="1"/>
  <c r="I486" s="1"/>
  <c r="G493"/>
  <c r="K493" s="1"/>
  <c r="V493" s="1"/>
  <c r="H473"/>
  <c r="G464"/>
  <c r="K464" s="1"/>
  <c r="V464" s="1"/>
  <c r="G271"/>
  <c r="K271" s="1"/>
  <c r="V271" s="1"/>
  <c r="G243"/>
  <c r="K243" s="1"/>
  <c r="V243" s="1"/>
  <c r="G209"/>
  <c r="K209" s="1"/>
  <c r="V209" s="1"/>
  <c r="G40"/>
  <c r="K40" s="1"/>
  <c r="V40" s="1"/>
  <c r="H457"/>
  <c r="G454"/>
  <c r="K454" s="1"/>
  <c r="V454" s="1"/>
  <c r="G467"/>
  <c r="K467" s="1"/>
  <c r="V467" s="1"/>
  <c r="G451"/>
  <c r="K451" s="1"/>
  <c r="V451" s="1"/>
  <c r="H444"/>
  <c r="G258"/>
  <c r="K258" s="1"/>
  <c r="V258" s="1"/>
  <c r="G236"/>
  <c r="K236" s="1"/>
  <c r="V236" s="1"/>
  <c r="G230"/>
  <c r="K230" s="1"/>
  <c r="V230" s="1"/>
  <c r="G115"/>
  <c r="K115" s="1"/>
  <c r="V115" s="1"/>
  <c r="G106"/>
  <c r="K106" s="1"/>
  <c r="V106" s="1"/>
  <c r="G90"/>
  <c r="K90" s="1"/>
  <c r="V90" s="1"/>
  <c r="H531"/>
  <c r="G524"/>
  <c r="G445"/>
  <c r="K445" s="1"/>
  <c r="V445" s="1"/>
  <c r="G441"/>
  <c r="K441" s="1"/>
  <c r="V441" s="1"/>
  <c r="G432"/>
  <c r="K432" s="1"/>
  <c r="V432" s="1"/>
  <c r="I416"/>
  <c r="I409" s="1"/>
  <c r="G374"/>
  <c r="H371"/>
  <c r="G175"/>
  <c r="G146"/>
  <c r="K146" s="1"/>
  <c r="V146" s="1"/>
  <c r="H96"/>
  <c r="H33" s="1"/>
  <c r="G426"/>
  <c r="K426" s="1"/>
  <c r="V426" s="1"/>
  <c r="H416"/>
  <c r="H409" s="1"/>
  <c r="G324"/>
  <c r="K324" s="1"/>
  <c r="V324" s="1"/>
  <c r="G266"/>
  <c r="K266" s="1"/>
  <c r="V266" s="1"/>
  <c r="G252"/>
  <c r="K252" s="1"/>
  <c r="V252" s="1"/>
  <c r="G239"/>
  <c r="K239" s="1"/>
  <c r="V239" s="1"/>
  <c r="G222"/>
  <c r="K222" s="1"/>
  <c r="V222" s="1"/>
  <c r="I212"/>
  <c r="G203"/>
  <c r="K203" s="1"/>
  <c r="V203" s="1"/>
  <c r="G163"/>
  <c r="K163" s="1"/>
  <c r="V163" s="1"/>
  <c r="G158"/>
  <c r="K158" s="1"/>
  <c r="V158" s="1"/>
  <c r="G155"/>
  <c r="K155" s="1"/>
  <c r="V155" s="1"/>
  <c r="G87"/>
  <c r="K87" s="1"/>
  <c r="V87" s="1"/>
  <c r="G53"/>
  <c r="K53" s="1"/>
  <c r="V53" s="1"/>
  <c r="G37"/>
  <c r="K37" s="1"/>
  <c r="V37" s="1"/>
  <c r="H501"/>
  <c r="H492" s="1"/>
  <c r="H486" s="1"/>
  <c r="G506"/>
  <c r="K506" s="1"/>
  <c r="V506" s="1"/>
  <c r="G420"/>
  <c r="K420" s="1"/>
  <c r="V420" s="1"/>
  <c r="I531"/>
  <c r="H257"/>
  <c r="H202"/>
  <c r="H71"/>
  <c r="I58"/>
  <c r="I33" s="1"/>
  <c r="G448"/>
  <c r="K448" s="1"/>
  <c r="V448" s="1"/>
  <c r="G423"/>
  <c r="K423" s="1"/>
  <c r="V423" s="1"/>
  <c r="G390"/>
  <c r="K390" s="1"/>
  <c r="V390" s="1"/>
  <c r="G361"/>
  <c r="K361" s="1"/>
  <c r="V361" s="1"/>
  <c r="I257"/>
  <c r="G233"/>
  <c r="K233" s="1"/>
  <c r="V233" s="1"/>
  <c r="H212"/>
  <c r="G199"/>
  <c r="K199" s="1"/>
  <c r="V199" s="1"/>
  <c r="G183"/>
  <c r="K183" s="1"/>
  <c r="V183" s="1"/>
  <c r="H145"/>
  <c r="G124"/>
  <c r="K124" s="1"/>
  <c r="V124" s="1"/>
  <c r="G121"/>
  <c r="K121" s="1"/>
  <c r="V121" s="1"/>
  <c r="G103"/>
  <c r="K103" s="1"/>
  <c r="V103" s="1"/>
  <c r="G100"/>
  <c r="K100" s="1"/>
  <c r="V100" s="1"/>
  <c r="G97"/>
  <c r="K97" s="1"/>
  <c r="V97" s="1"/>
  <c r="G84"/>
  <c r="K84" s="1"/>
  <c r="V84" s="1"/>
  <c r="G81"/>
  <c r="K81" s="1"/>
  <c r="G68"/>
  <c r="K68" s="1"/>
  <c r="V68" s="1"/>
  <c r="G65"/>
  <c r="K65" s="1"/>
  <c r="V65" s="1"/>
  <c r="G358"/>
  <c r="G344"/>
  <c r="I71"/>
  <c r="I457"/>
  <c r="G417"/>
  <c r="K417" s="1"/>
  <c r="V417" s="1"/>
  <c r="G351"/>
  <c r="G295"/>
  <c r="K295" s="1"/>
  <c r="V295" s="1"/>
  <c r="G193"/>
  <c r="K193" s="1"/>
  <c r="V193" s="1"/>
  <c r="G179"/>
  <c r="K179" s="1"/>
  <c r="V179" s="1"/>
  <c r="I145"/>
  <c r="G141"/>
  <c r="K141" s="1"/>
  <c r="V141" s="1"/>
  <c r="G131"/>
  <c r="K131" s="1"/>
  <c r="V131" s="1"/>
  <c r="G112"/>
  <c r="K112" s="1"/>
  <c r="V112" s="1"/>
  <c r="G109"/>
  <c r="K109" s="1"/>
  <c r="V109" s="1"/>
  <c r="G93"/>
  <c r="K93" s="1"/>
  <c r="V93" s="1"/>
  <c r="G72"/>
  <c r="K72" s="1"/>
  <c r="V72" s="1"/>
  <c r="G59"/>
  <c r="K59" s="1"/>
  <c r="V59" s="1"/>
  <c r="G34"/>
  <c r="H137"/>
  <c r="H408" l="1"/>
  <c r="H13"/>
  <c r="K344"/>
  <c r="G343"/>
  <c r="G373"/>
  <c r="G371" s="1"/>
  <c r="K374"/>
  <c r="K321"/>
  <c r="G320"/>
  <c r="V29"/>
  <c r="V397"/>
  <c r="K396"/>
  <c r="V396" s="1"/>
  <c r="K358"/>
  <c r="G357"/>
  <c r="I408"/>
  <c r="I407" s="1"/>
  <c r="I406" s="1"/>
  <c r="G515"/>
  <c r="K524"/>
  <c r="V524" s="1"/>
  <c r="G473"/>
  <c r="K473" s="1"/>
  <c r="V473" s="1"/>
  <c r="K474"/>
  <c r="V474" s="1"/>
  <c r="V318"/>
  <c r="K317"/>
  <c r="V317" s="1"/>
  <c r="V380"/>
  <c r="K379"/>
  <c r="V379" s="1"/>
  <c r="V383"/>
  <c r="K544"/>
  <c r="V544" s="1"/>
  <c r="V545"/>
  <c r="K175"/>
  <c r="K487"/>
  <c r="G388"/>
  <c r="V539"/>
  <c r="K538"/>
  <c r="V27"/>
  <c r="K25"/>
  <c r="K34"/>
  <c r="K351"/>
  <c r="G350"/>
  <c r="G202"/>
  <c r="K202" s="1"/>
  <c r="V202" s="1"/>
  <c r="K334"/>
  <c r="G333"/>
  <c r="K307"/>
  <c r="G306"/>
  <c r="V389"/>
  <c r="K388"/>
  <c r="V388" s="1"/>
  <c r="H319"/>
  <c r="G396"/>
  <c r="V548"/>
  <c r="K547"/>
  <c r="V547" s="1"/>
  <c r="V533"/>
  <c r="K532"/>
  <c r="V532" s="1"/>
  <c r="G381"/>
  <c r="I319"/>
  <c r="G178"/>
  <c r="K178" s="1"/>
  <c r="V178" s="1"/>
  <c r="G130"/>
  <c r="K130" s="1"/>
  <c r="V130" s="1"/>
  <c r="G137"/>
  <c r="K137" s="1"/>
  <c r="V137" s="1"/>
  <c r="G212"/>
  <c r="K212" s="1"/>
  <c r="V212" s="1"/>
  <c r="G444"/>
  <c r="K444" s="1"/>
  <c r="V444" s="1"/>
  <c r="G531"/>
  <c r="G457"/>
  <c r="K457" s="1"/>
  <c r="V457" s="1"/>
  <c r="I191"/>
  <c r="I174" s="1"/>
  <c r="G58"/>
  <c r="K58" s="1"/>
  <c r="V58" s="1"/>
  <c r="G416"/>
  <c r="G501"/>
  <c r="G145"/>
  <c r="K145" s="1"/>
  <c r="V145" s="1"/>
  <c r="G192"/>
  <c r="K192" s="1"/>
  <c r="V192" s="1"/>
  <c r="G257"/>
  <c r="K257" s="1"/>
  <c r="V257" s="1"/>
  <c r="G71"/>
  <c r="K71" s="1"/>
  <c r="V71" s="1"/>
  <c r="H191"/>
  <c r="H174" s="1"/>
  <c r="G96"/>
  <c r="K96" s="1"/>
  <c r="V96" s="1"/>
  <c r="H407"/>
  <c r="H406" s="1"/>
  <c r="G319" l="1"/>
  <c r="K333"/>
  <c r="V333" s="1"/>
  <c r="V334"/>
  <c r="G33"/>
  <c r="K531"/>
  <c r="V531" s="1"/>
  <c r="V538"/>
  <c r="V487"/>
  <c r="V321"/>
  <c r="K320"/>
  <c r="V344"/>
  <c r="K343"/>
  <c r="V343" s="1"/>
  <c r="G492"/>
  <c r="K501"/>
  <c r="V501" s="1"/>
  <c r="V34"/>
  <c r="K33"/>
  <c r="G174"/>
  <c r="K381"/>
  <c r="V381" s="1"/>
  <c r="V374"/>
  <c r="K373"/>
  <c r="V351"/>
  <c r="K350"/>
  <c r="V350" s="1"/>
  <c r="K515"/>
  <c r="G514"/>
  <c r="G409"/>
  <c r="K416"/>
  <c r="V416" s="1"/>
  <c r="V307"/>
  <c r="K306"/>
  <c r="V306" s="1"/>
  <c r="V25"/>
  <c r="V175"/>
  <c r="K174"/>
  <c r="V174" s="1"/>
  <c r="V358"/>
  <c r="K357"/>
  <c r="V357" s="1"/>
  <c r="G191"/>
  <c r="K191" s="1"/>
  <c r="V191" s="1"/>
  <c r="H32"/>
  <c r="I32"/>
  <c r="I24" s="1"/>
  <c r="I549" s="1"/>
  <c r="I17"/>
  <c r="G32" l="1"/>
  <c r="G24" s="1"/>
  <c r="V33"/>
  <c r="K492"/>
  <c r="G486"/>
  <c r="V373"/>
  <c r="K371"/>
  <c r="V371" s="1"/>
  <c r="V515"/>
  <c r="K514"/>
  <c r="V514" s="1"/>
  <c r="K409"/>
  <c r="G408"/>
  <c r="H24"/>
  <c r="H549" s="1"/>
  <c r="K319"/>
  <c r="V319" s="1"/>
  <c r="V320"/>
  <c r="H17"/>
  <c r="G17" s="1"/>
  <c r="K17" l="1"/>
  <c r="V17" s="1"/>
  <c r="V492"/>
  <c r="K486"/>
  <c r="V486" s="1"/>
  <c r="G407"/>
  <c r="G406" s="1"/>
  <c r="G549" s="1"/>
  <c r="V409"/>
  <c r="K408"/>
  <c r="K32"/>
  <c r="W17"/>
  <c r="V408" l="1"/>
  <c r="K407"/>
  <c r="V32"/>
  <c r="K24"/>
  <c r="I13"/>
  <c r="V24" l="1"/>
  <c r="K406"/>
  <c r="V406" s="1"/>
  <c r="V407"/>
  <c r="X17"/>
  <c r="G13"/>
  <c r="K13" l="1"/>
  <c r="V13" s="1"/>
  <c r="K549"/>
  <c r="I18"/>
  <c r="H20"/>
  <c r="V549" l="1"/>
  <c r="I21"/>
  <c r="I20"/>
  <c r="G20" s="1"/>
  <c r="K20" s="1"/>
  <c r="V20" s="1"/>
  <c r="H21"/>
  <c r="H18"/>
  <c r="G18" s="1"/>
  <c r="H19"/>
  <c r="W20" l="1"/>
  <c r="K18"/>
  <c r="X20"/>
  <c r="I19"/>
  <c r="G19" s="1"/>
  <c r="G21"/>
  <c r="K21" s="1"/>
  <c r="V21" s="1"/>
  <c r="K19" l="1"/>
  <c r="V19" s="1"/>
  <c r="G12"/>
  <c r="V18"/>
  <c r="K12"/>
  <c r="X21"/>
  <c r="W21"/>
  <c r="I12"/>
  <c r="S550"/>
  <c r="N550"/>
  <c r="H12"/>
  <c r="M550"/>
  <c r="W19" l="1"/>
  <c r="O550"/>
  <c r="V12"/>
  <c r="K550"/>
  <c r="X19"/>
  <c r="Q550"/>
  <c r="L550"/>
  <c r="R550"/>
  <c r="W18" l="1"/>
  <c r="T550" l="1"/>
  <c r="W12"/>
  <c r="P550"/>
  <c r="H550"/>
  <c r="I550"/>
  <c r="X18" l="1"/>
  <c r="G550"/>
  <c r="U550" l="1"/>
  <c r="X12"/>
</calcChain>
</file>

<file path=xl/comments1.xml><?xml version="1.0" encoding="utf-8"?>
<comments xmlns="http://schemas.openxmlformats.org/spreadsheetml/2006/main">
  <authors>
    <author>olly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<sst xmlns="http://schemas.openxmlformats.org/spreadsheetml/2006/main" count="3899" uniqueCount="816">
  <si>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</si>
  <si>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</si>
  <si>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</si>
  <si>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</si>
  <si>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</si>
  <si>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</si>
  <si>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</si>
  <si>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</si>
  <si>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</si>
  <si>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</si>
  <si>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</si>
  <si>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</si>
  <si>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</si>
  <si>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</si>
  <si>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</si>
  <si>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</si>
  <si>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</si>
  <si>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зав-ня</t>
  </si>
  <si>
    <t>фонд</t>
  </si>
  <si>
    <t>№ 1</t>
  </si>
  <si>
    <t>×</t>
  </si>
  <si>
    <t>одиниць</t>
  </si>
  <si>
    <t>осіб</t>
  </si>
  <si>
    <t>кв. м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</si>
  <si>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</si>
  <si>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</si>
  <si>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</si>
  <si>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</si>
  <si>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</si>
  <si>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</si>
  <si>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</si>
  <si>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</si>
  <si>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</si>
  <si>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</si>
  <si>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</si>
  <si>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</si>
  <si>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</si>
  <si>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</si>
  <si>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</si>
  <si>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</si>
  <si>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</si>
  <si>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</si>
  <si>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</si>
  <si>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</si>
  <si>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</si>
  <si>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</si>
  <si>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</si>
  <si>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</si>
  <si>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</si>
  <si>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</si>
  <si>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</si>
  <si>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</si>
  <si>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</si>
  <si>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</si>
  <si>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</si>
  <si>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</si>
  <si>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</si>
  <si>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</si>
  <si>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</si>
  <si>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</si>
  <si>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</si>
  <si>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</si>
  <si>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</si>
  <si>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</si>
  <si>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</si>
  <si>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</si>
  <si>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</si>
  <si>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</si>
  <si>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</si>
  <si>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</si>
  <si>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</si>
  <si>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</si>
  <si>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</si>
  <si>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</si>
  <si>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</si>
  <si>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</si>
  <si>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</si>
  <si>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</si>
  <si>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</si>
  <si>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</si>
  <si>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</si>
  <si>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</si>
  <si>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</si>
  <si>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</si>
  <si>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</si>
  <si>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</si>
  <si>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</si>
  <si>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</si>
  <si>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</si>
  <si>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</si>
  <si>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</si>
  <si>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</si>
  <si>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</si>
  <si>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</si>
  <si>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</si>
  <si>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</si>
  <si>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</si>
  <si>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</si>
  <si>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</si>
  <si>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</si>
  <si>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</si>
  <si>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</si>
  <si>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</si>
  <si>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</si>
  <si>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</si>
  <si>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</si>
  <si>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</si>
  <si>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</si>
  <si>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</si>
  <si>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</si>
  <si>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</si>
  <si>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</si>
  <si>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</si>
  <si>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</si>
  <si>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</si>
  <si>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</si>
  <si>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</si>
  <si>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</si>
  <si>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</si>
  <si>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</si>
  <si>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</si>
  <si>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</si>
  <si>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</si>
  <si>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</si>
  <si>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</si>
  <si>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</si>
  <si>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</si>
  <si>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</si>
  <si>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</si>
  <si>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</si>
  <si>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</si>
  <si>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</si>
  <si>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</si>
  <si>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</si>
  <si>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</si>
  <si>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</si>
  <si>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</si>
  <si>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</si>
  <si>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t>1),6),8),12),28)</t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</si>
  <si>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</si>
  <si>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t>кількість судових рішень в адміністративних справах</t>
  </si>
  <si>
    <t>кількість годин участі</t>
  </si>
  <si>
    <t>годин</t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</si>
  <si>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</si>
  <si>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</si>
  <si>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</si>
  <si>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t xml:space="preserve"> - Оплата послуг з монтажу і установки охоронної і пожежної сигналізації:</t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</si>
  <si>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</si>
  <si>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t xml:space="preserve"> ~ Система протипожежної сигналізації</t>
  </si>
  <si>
    <t xml:space="preserve"> ~ Система охоронної сигналізації</t>
  </si>
  <si>
    <t xml:space="preserve"> ~ Система відеонагляду</t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</si>
  <si>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</si>
  <si>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</si>
  <si>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</si>
  <si>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</si>
  <si>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</si>
  <si>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</si>
  <si>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t xml:space="preserve"> - Оплата послуг зі створення та розміщення рекламної та інформаційної продукції (оголошення)</t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</si>
  <si>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</si>
  <si>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</si>
  <si>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</si>
  <si>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</si>
  <si>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</si>
  <si>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</si>
  <si>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</si>
  <si>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</si>
  <si>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</si>
  <si>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</si>
  <si>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</si>
  <si>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</si>
  <si>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</si>
  <si>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</si>
  <si>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</si>
  <si>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</si>
  <si>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t>12)</t>
  </si>
  <si>
    <t xml:space="preserve"> - Придбання ліцензійного програмного забезпечення</t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</si>
  <si>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</si>
  <si>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</si>
  <si>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</si>
  <si>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t>16)</t>
  </si>
  <si>
    <t xml:space="preserve"> - Оплата послуг банку</t>
  </si>
  <si>
    <t>19)</t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</si>
  <si>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</si>
  <si>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</si>
  <si>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</si>
  <si>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</si>
  <si>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</si>
  <si>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</si>
  <si>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</si>
  <si>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</si>
  <si>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</si>
  <si>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</si>
  <si>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</si>
  <si>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</si>
  <si>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</si>
  <si>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</si>
  <si>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</si>
  <si>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</si>
  <si>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</si>
  <si>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</si>
  <si>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</si>
  <si>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</si>
  <si>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</si>
  <si>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</si>
  <si>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</si>
  <si>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</si>
  <si>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</si>
  <si>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</si>
  <si>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</si>
  <si>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</si>
  <si>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</si>
  <si>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>2.3</t>
  </si>
  <si>
    <t>2250</t>
  </si>
  <si>
    <t>Видатки на відрядження</t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</si>
  <si>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</si>
  <si>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</si>
  <si>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</si>
  <si>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t xml:space="preserve"> - Витрати на відрядження за кордон</t>
  </si>
  <si>
    <t xml:space="preserve"> - Проїзні квитки у міському пасажирському транспорті</t>
  </si>
  <si>
    <t>2.4</t>
  </si>
  <si>
    <t>2270</t>
  </si>
  <si>
    <t>Оплата комунальних послуг та енергоносіїв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</si>
  <si>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</si>
  <si>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</si>
  <si>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</si>
  <si>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</si>
  <si>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</si>
  <si>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</si>
  <si>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</si>
  <si>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</si>
  <si>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</si>
  <si>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</si>
  <si>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</si>
  <si>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</si>
  <si>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</si>
  <si>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</si>
  <si>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</si>
  <si>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</si>
  <si>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</si>
  <si>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</si>
  <si>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</si>
  <si>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</si>
  <si>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</si>
  <si>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</si>
  <si>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</si>
  <si>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</si>
  <si>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</si>
  <si>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</si>
  <si>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</si>
  <si>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</si>
  <si>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</si>
  <si>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</si>
  <si>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</si>
  <si>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</si>
  <si>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</si>
  <si>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</si>
  <si>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</si>
  <si>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</si>
  <si>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</si>
  <si>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</si>
  <si>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</si>
  <si>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</si>
  <si>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</si>
  <si>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</si>
  <si>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</si>
  <si>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</si>
  <si>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</si>
  <si>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</si>
  <si>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</si>
  <si>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</si>
  <si>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</si>
  <si>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</si>
  <si>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</si>
  <si>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 xml:space="preserve"> - Придбання виробничого обладнання і предметів довгострокового користування:</t>
  </si>
  <si>
    <t xml:space="preserve"> • Система відеонагляду</t>
  </si>
  <si>
    <t xml:space="preserve"> • Камера схову (чарунка) для речей громадянина</t>
  </si>
  <si>
    <t xml:space="preserve"> • Пункт пропуску:</t>
  </si>
  <si>
    <t xml:space="preserve"> ~ Турнікет</t>
  </si>
  <si>
    <t xml:space="preserve"> ~ Робоче місце охорони</t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</si>
  <si>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</si>
  <si>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t xml:space="preserve"> • Комплект меблів для залу судового засіданння</t>
  </si>
  <si>
    <t xml:space="preserve"> • Комплект меблів для обладнання робочих місць</t>
  </si>
  <si>
    <t xml:space="preserve"> • Котел для опалення</t>
  </si>
  <si>
    <t xml:space="preserve"> • Система сповіщення про небезпеку</t>
  </si>
  <si>
    <t xml:space="preserve"> • Системи протипожежної сигналізації</t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</si>
  <si>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</si>
  <si>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</si>
  <si>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</si>
  <si>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t xml:space="preserve"> - Придбання кондиціонерів</t>
  </si>
  <si>
    <t xml:space="preserve"> - Придбання системи охоронної сигналізації</t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</si>
  <si>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</si>
  <si>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</si>
  <si>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t xml:space="preserve"> • Сервер</t>
  </si>
  <si>
    <t>9), 10)</t>
  </si>
  <si>
    <t xml:space="preserve"> - Придбання обладнання для облаштування залів судових засідань:</t>
  </si>
  <si>
    <t xml:space="preserve"> • Система відеоконференцзв’язку</t>
  </si>
  <si>
    <t>3120</t>
  </si>
  <si>
    <t>Капітальне будівництво (придбання)</t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</si>
  <si>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</si>
  <si>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</si>
  <si>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</si>
  <si>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</si>
  <si>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</si>
  <si>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</si>
  <si>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</si>
  <si>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</si>
  <si>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</si>
  <si>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</si>
  <si>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</si>
  <si>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3130</t>
  </si>
  <si>
    <t>Капітальний ремонт</t>
  </si>
  <si>
    <t>3132</t>
  </si>
  <si>
    <t xml:space="preserve"> - Капітальний ремонт інших об’єктів:</t>
  </si>
  <si>
    <t xml:space="preserve"> • Капітальний ремонт приміщень</t>
  </si>
  <si>
    <t xml:space="preserve"> • Капітальний ремонт пандусів</t>
  </si>
  <si>
    <t xml:space="preserve"> • Капітальний ремонт автомобілів та обладнання</t>
  </si>
  <si>
    <t xml:space="preserve"> • Заміна металевих загороджень на кабіни зі спеціального захисного скла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</si>
  <si>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</si>
  <si>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</si>
  <si>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</si>
  <si>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</si>
  <si>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</si>
  <si>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</si>
  <si>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</si>
  <si>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КС</t>
  </si>
  <si>
    <t>Керівник</t>
  </si>
  <si>
    <t>Головний бухгалтер</t>
  </si>
  <si>
    <t>(начальник планово-фінансового відділу)</t>
  </si>
  <si>
    <t>М. П.</t>
  </si>
  <si>
    <t>Виконавець:</t>
  </si>
  <si>
    <t>Вартість заміни 1 загородження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</si>
  <si>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</si>
  <si>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</si>
  <si>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</si>
  <si>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</si>
  <si>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</si>
  <si>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</si>
  <si>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</si>
  <si>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</si>
  <si>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</si>
  <si>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</si>
  <si>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</si>
  <si>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</si>
  <si>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</si>
  <si>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</si>
  <si>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</si>
  <si>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</si>
  <si>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</si>
  <si>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</si>
  <si>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</si>
  <si>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</si>
  <si>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</si>
  <si>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</si>
  <si>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</si>
  <si>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</si>
  <si>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</si>
  <si>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</si>
  <si>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</si>
  <si>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</si>
  <si>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</si>
  <si>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</si>
  <si>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</si>
  <si>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</si>
  <si>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</si>
  <si>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</si>
  <si>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t xml:space="preserve"> - Оплата послуг з перезарядки вогнегасників</t>
  </si>
  <si>
    <t xml:space="preserve"> - Оплата експлуатаційних послуг</t>
  </si>
  <si>
    <t xml:space="preserve"> - Діагностика (експертиза) майна до списання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</si>
  <si>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</si>
  <si>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</si>
  <si>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</si>
  <si>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</si>
  <si>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</si>
  <si>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</si>
  <si>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</si>
  <si>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</si>
  <si>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</si>
  <si>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</si>
  <si>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</si>
  <si>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</si>
  <si>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</si>
  <si>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</si>
  <si>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</si>
  <si>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</si>
  <si>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</si>
  <si>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</si>
  <si>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</si>
  <si>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</si>
  <si>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</si>
  <si>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 xml:space="preserve"> - Придбання транспортних засобів, автомобілів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</si>
  <si>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</si>
  <si>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</si>
  <si>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</si>
  <si>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</si>
  <si>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</si>
  <si>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</si>
  <si>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</si>
  <si>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</si>
  <si>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</si>
  <si>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</si>
  <si>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</si>
  <si>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</si>
  <si>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</si>
  <si>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</si>
  <si>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t>Напрям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</si>
  <si>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</si>
  <si>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</si>
  <si>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</si>
  <si>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</si>
  <si>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</si>
  <si>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</si>
  <si>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</si>
  <si>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</si>
  <si>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</si>
  <si>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</si>
  <si>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</si>
  <si>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</si>
  <si>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</si>
  <si>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</si>
  <si>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</si>
  <si>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</si>
  <si>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t>1.1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</si>
  <si>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</si>
  <si>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3121</t>
  </si>
  <si>
    <t xml:space="preserve"> - Капітальне будівництво (придбання) житла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</si>
  <si>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</si>
  <si>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</si>
  <si>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</si>
  <si>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</si>
  <si>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</si>
  <si>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</si>
  <si>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</si>
  <si>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</si>
  <si>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</si>
  <si>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</si>
  <si>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</si>
  <si>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</si>
  <si>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</si>
  <si>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</si>
  <si>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</si>
  <si>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</si>
  <si>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</si>
  <si>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</si>
  <si>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</si>
  <si>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</si>
  <si>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</si>
  <si>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</si>
  <si>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</si>
  <si>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</si>
  <si>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</si>
  <si>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</si>
  <si>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</si>
  <si>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</si>
  <si>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1.3.1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</si>
  <si>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1.3.2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</si>
  <si>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</si>
  <si>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</si>
  <si>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</si>
  <si>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</si>
  <si>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</si>
  <si>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1.8</t>
    </r>
  </si>
  <si>
    <r>
      <t>6.1.</t>
    </r>
    <r>
      <rPr>
        <sz val="10"/>
        <rFont val="Times New Roman"/>
        <family val="1"/>
        <charset val="204"/>
      </rPr>
      <t>2</t>
    </r>
  </si>
  <si>
    <r>
      <t>6.1.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</si>
  <si>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</si>
  <si>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3.2</t>
    </r>
  </si>
  <si>
    <r>
      <t>6.1.</t>
    </r>
    <r>
      <rPr>
        <sz val="10"/>
        <rFont val="Times New Roman"/>
        <family val="1"/>
        <charset val="204"/>
      </rPr>
      <t>4</t>
    </r>
  </si>
  <si>
    <r>
      <t>6.1.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</si>
  <si>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</si>
  <si>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</si>
  <si>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</si>
  <si>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</si>
  <si>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</si>
  <si>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</si>
  <si>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</si>
  <si>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</si>
  <si>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7.2</t>
    </r>
  </si>
  <si>
    <r>
      <t>6.1.</t>
    </r>
    <r>
      <rPr>
        <sz val="10"/>
        <rFont val="Times New Roman"/>
        <family val="1"/>
        <charset val="204"/>
      </rPr>
      <t>8</t>
    </r>
  </si>
  <si>
    <r>
      <t>6.1.</t>
    </r>
    <r>
      <rPr>
        <sz val="10"/>
        <rFont val="Times New Roman"/>
        <family val="1"/>
        <charset val="204"/>
      </rPr>
      <t>9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</si>
  <si>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</si>
  <si>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</si>
  <si>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</si>
  <si>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</si>
  <si>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</si>
  <si>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</si>
  <si>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2.4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</si>
  <si>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2.4.1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</si>
  <si>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2.4.2</t>
    </r>
  </si>
  <si>
    <r>
      <t>6.2.</t>
    </r>
    <r>
      <rPr>
        <sz val="10"/>
        <rFont val="Times New Roman"/>
        <family val="1"/>
        <charset val="204"/>
      </rPr>
      <t>3</t>
    </r>
  </si>
  <si>
    <r>
      <t>6.2.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</si>
  <si>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</si>
  <si>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</si>
  <si>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</si>
  <si>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</si>
  <si>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</si>
  <si>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</si>
  <si>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1.5</t>
    </r>
  </si>
  <si>
    <r>
      <t>6.3.</t>
    </r>
    <r>
      <rPr>
        <sz val="10"/>
        <rFont val="Times New Roman"/>
        <family val="1"/>
        <charset val="204"/>
      </rPr>
      <t>2</t>
    </r>
  </si>
  <si>
    <r>
      <t>6.3.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</si>
  <si>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</t>
  </si>
  <si>
    <t>6.4.1</t>
  </si>
  <si>
    <r>
      <rPr>
        <b/>
        <sz val="10"/>
        <color indexed="8"/>
        <rFont val="Times New Roman"/>
        <family val="1"/>
        <charset val="204"/>
      </rPr>
      <t>6.4.1.</t>
    </r>
    <r>
      <rPr>
        <sz val="10"/>
        <color indexed="8"/>
        <rFont val="Times New Roman"/>
        <family val="1"/>
        <charset val="204"/>
      </rPr>
      <t>1</t>
    </r>
  </si>
  <si>
    <r>
      <t>6.4.1.</t>
    </r>
    <r>
      <rPr>
        <sz val="10"/>
        <rFont val="Times New Roman"/>
        <family val="1"/>
        <charset val="204"/>
      </rPr>
      <t>2</t>
    </r>
  </si>
  <si>
    <r>
      <t>6.4.1.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</si>
  <si>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</si>
  <si>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</si>
  <si>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r>
      <t>6.4.2.</t>
    </r>
    <r>
      <rPr>
        <sz val="10"/>
        <rFont val="Times New Roman"/>
        <family val="1"/>
        <charset val="204"/>
      </rPr>
      <t>2</t>
    </r>
  </si>
  <si>
    <r>
      <t>6.4.2.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</si>
  <si>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</si>
  <si>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</si>
  <si>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</si>
  <si>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</si>
  <si>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</si>
  <si>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</si>
  <si>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</si>
  <si>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 xml:space="preserve"> • Придбання засобів інформатизації для установ</t>
  </si>
  <si>
    <t>Чисельність державних службовців, забезпечених житлом</t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</si>
  <si>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</si>
  <si>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t>1.3</t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</si>
  <si>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</si>
  <si>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(копіювальний апарат, сканер, факс, а також комплектуючі до оргтехніки)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</si>
  <si>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</si>
  <si>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r>
      <t xml:space="preserve"> • Персональний комп’ютер </t>
    </r>
    <r>
      <rPr>
        <sz val="9"/>
        <rFont val="Times New Roman"/>
        <family val="1"/>
        <charset val="204"/>
      </rPr>
      <t>(системний блок; системний блок та монітор; системний блок, монітор та джерело безп. живлення);</t>
    </r>
    <r>
      <rPr>
        <sz val="10"/>
        <rFont val="Times New Roman"/>
        <family val="1"/>
        <charset val="204"/>
      </rPr>
      <t xml:space="preserve">
Програмно-апаратний комплекс</t>
    </r>
    <r>
      <rPr>
        <sz val="9"/>
        <rFont val="Times New Roman"/>
        <family val="1"/>
        <charset val="204"/>
      </rPr>
      <t xml:space="preserve"> (персональний комп’ютер та принтер)</t>
    </r>
    <r>
      <rPr>
        <sz val="10"/>
        <rFont val="Times New Roman"/>
        <family val="1"/>
        <charset val="204"/>
      </rPr>
      <t xml:space="preserve"> або Ноутбук</t>
    </r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</si>
  <si>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</si>
  <si>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</si>
  <si>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t xml:space="preserve"> • Інші послуги з інформатизації</t>
  </si>
  <si>
    <t xml:space="preserve"> • Послуги, надані ДП "ІСС"</t>
  </si>
  <si>
    <t>за КПКВК 0501020 “Забезпечення здійснення правосуддя місцевими, апеляційними судами та функціонування органів і установ системи правосуддя”</t>
  </si>
  <si>
    <t>1.5</t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</si>
  <si>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</si>
  <si>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</si>
  <si>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</si>
  <si>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</si>
  <si>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</si>
  <si>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</si>
  <si>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2.2</t>
    </r>
  </si>
  <si>
    <r>
      <t>2.3.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</si>
  <si>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</si>
  <si>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</si>
  <si>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</si>
  <si>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</si>
  <si>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</si>
  <si>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</si>
  <si>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</si>
  <si>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</si>
  <si>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3.3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</si>
  <si>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</si>
  <si>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</si>
  <si>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3.3.3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</si>
  <si>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</si>
  <si>
    <r>
      <t>2.3.</t>
    </r>
    <r>
      <rPr>
        <sz val="10"/>
        <rFont val="Times New Roman"/>
        <family val="1"/>
        <charset val="204"/>
      </rPr>
      <t>5</t>
    </r>
  </si>
  <si>
    <r>
      <t>2.3.</t>
    </r>
    <r>
      <rPr>
        <sz val="10"/>
        <rFont val="Times New Roman"/>
        <family val="1"/>
        <charset val="204"/>
      </rPr>
      <t>6</t>
    </r>
  </si>
  <si>
    <r>
      <t>2.3.</t>
    </r>
    <r>
      <rPr>
        <sz val="10"/>
        <rFont val="Times New Roman"/>
        <family val="1"/>
        <charset val="204"/>
      </rPr>
      <t>7</t>
    </r>
  </si>
  <si>
    <r>
      <t>2.3.</t>
    </r>
    <r>
      <rPr>
        <sz val="10"/>
        <rFont val="Times New Roman"/>
        <family val="1"/>
        <charset val="204"/>
      </rPr>
      <t>8</t>
    </r>
  </si>
  <si>
    <r>
      <t>2.3.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</si>
  <si>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</si>
  <si>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</si>
  <si>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</si>
  <si>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</si>
  <si>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</si>
  <si>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</si>
  <si>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</si>
  <si>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</si>
  <si>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</si>
  <si>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</si>
  <si>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17</t>
    </r>
  </si>
  <si>
    <r>
      <t>2.3.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</si>
  <si>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</si>
  <si>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</si>
  <si>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</si>
  <si>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</si>
  <si>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</si>
  <si>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</si>
  <si>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</si>
  <si>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</si>
  <si>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</si>
  <si>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</si>
  <si>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23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</si>
  <si>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</si>
  <si>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</si>
  <si>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</si>
  <si>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1</t>
    </r>
  </si>
  <si>
    <r>
      <t>2.6.1.</t>
    </r>
    <r>
      <rPr>
        <sz val="10"/>
        <color theme="1"/>
        <rFont val="Times New Roman"/>
        <family val="1"/>
        <charset val="204"/>
      </rPr>
      <t>2</t>
    </r>
  </si>
  <si>
    <r>
      <t>2.6.1.</t>
    </r>
    <r>
      <rPr>
        <sz val="10"/>
        <color theme="1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</si>
  <si>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4</t>
    </r>
  </si>
  <si>
    <t>2.6.2</t>
  </si>
  <si>
    <r>
      <t>2.6.2.</t>
    </r>
    <r>
      <rPr>
        <sz val="10"/>
        <color theme="1"/>
        <rFont val="Times New Roman"/>
        <family val="1"/>
        <charset val="204"/>
      </rPr>
      <t>1</t>
    </r>
  </si>
  <si>
    <r>
      <t>2.6.2.</t>
    </r>
    <r>
      <rPr>
        <sz val="10"/>
        <color theme="1"/>
        <rFont val="Times New Roman"/>
        <family val="1"/>
        <charset val="204"/>
      </rPr>
      <t>2</t>
    </r>
  </si>
  <si>
    <r>
      <t>2.6.2.</t>
    </r>
    <r>
      <rPr>
        <sz val="10"/>
        <color theme="1"/>
        <rFont val="Times New Roman"/>
        <family val="1"/>
        <charset val="204"/>
      </rPr>
      <t>3</t>
    </r>
  </si>
  <si>
    <t>2.6.3</t>
  </si>
  <si>
    <r>
      <t>2.6.3.</t>
    </r>
    <r>
      <rPr>
        <sz val="10"/>
        <color theme="1"/>
        <rFont val="Times New Roman"/>
        <family val="1"/>
        <charset val="204"/>
      </rPr>
      <t>1</t>
    </r>
  </si>
  <si>
    <r>
      <t>2.6.3.</t>
    </r>
    <r>
      <rPr>
        <sz val="10"/>
        <color theme="1"/>
        <rFont val="Times New Roman"/>
        <family val="1"/>
        <charset val="204"/>
      </rPr>
      <t>2</t>
    </r>
  </si>
  <si>
    <t>2.6.4</t>
  </si>
  <si>
    <r>
      <t>2.6.4.</t>
    </r>
    <r>
      <rPr>
        <sz val="10"/>
        <color theme="1"/>
        <rFont val="Times New Roman"/>
        <family val="1"/>
        <charset val="204"/>
      </rPr>
      <t>1</t>
    </r>
  </si>
  <si>
    <r>
      <t>2.6.4.</t>
    </r>
    <r>
      <rPr>
        <sz val="10"/>
        <color theme="1"/>
        <rFont val="Times New Roman"/>
        <family val="1"/>
        <charset val="204"/>
      </rPr>
      <t>2</t>
    </r>
  </si>
  <si>
    <r>
      <t>2.6.4.</t>
    </r>
    <r>
      <rPr>
        <sz val="10"/>
        <color theme="1"/>
        <rFont val="Times New Roman"/>
        <family val="1"/>
        <charset val="204"/>
      </rPr>
      <t>3</t>
    </r>
  </si>
  <si>
    <t>2.6.5</t>
  </si>
  <si>
    <r>
      <t>2.6.5.</t>
    </r>
    <r>
      <rPr>
        <sz val="10"/>
        <color theme="1"/>
        <rFont val="Times New Roman"/>
        <family val="1"/>
        <charset val="204"/>
      </rPr>
      <t>1</t>
    </r>
  </si>
  <si>
    <r>
      <t>2.6.5.</t>
    </r>
    <r>
      <rPr>
        <sz val="10"/>
        <color theme="1"/>
        <rFont val="Times New Roman"/>
        <family val="1"/>
        <charset val="204"/>
      </rPr>
      <t>2</t>
    </r>
  </si>
  <si>
    <r>
      <t>2.6.5.</t>
    </r>
    <r>
      <rPr>
        <sz val="10"/>
        <color theme="1"/>
        <rFont val="Times New Roman"/>
        <family val="1"/>
        <charset val="204"/>
      </rPr>
      <t>3</t>
    </r>
  </si>
  <si>
    <r>
      <t>2.6.5.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</si>
  <si>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5</t>
    </r>
  </si>
  <si>
    <t>2.6.6</t>
  </si>
  <si>
    <t>2.7</t>
  </si>
  <si>
    <t>2.7.1</t>
  </si>
  <si>
    <t>2.7.2</t>
  </si>
  <si>
    <t>Дослідження і розробки, окремі заходи розвитку по реалізації державних (регіональних) програм</t>
  </si>
  <si>
    <t>4.3</t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</si>
  <si>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</si>
  <si>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</si>
  <si>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</si>
  <si>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</si>
  <si>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5</t>
    </r>
  </si>
  <si>
    <t>Виплата пенсій і допомоги</t>
  </si>
  <si>
    <r>
      <t xml:space="preserve">Медикаменти та перев'язувальні матеріали                                                        </t>
    </r>
    <r>
      <rPr>
        <i/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</si>
  <si>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 - Резерв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</si>
  <si>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</si>
  <si>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</si>
  <si>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25</t>
    </r>
  </si>
  <si>
    <r>
      <t>2.3.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</si>
  <si>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</si>
  <si>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</si>
  <si>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16.2</t>
    </r>
  </si>
  <si>
    <r>
      <t>2.6.1.</t>
    </r>
    <r>
      <rPr>
        <sz val="10"/>
        <color theme="1"/>
        <rFont val="Times New Roman"/>
        <family val="1"/>
        <charset val="204"/>
      </rPr>
      <t>5</t>
    </r>
  </si>
  <si>
    <r>
      <t>2.6.1.</t>
    </r>
    <r>
      <rPr>
        <sz val="10"/>
        <color theme="1"/>
        <rFont val="Times New Roman"/>
        <family val="1"/>
        <charset val="204"/>
      </rPr>
      <t>6</t>
    </r>
  </si>
  <si>
    <r>
      <t>2.6.2.</t>
    </r>
    <r>
      <rPr>
        <sz val="10"/>
        <color theme="1"/>
        <rFont val="Times New Roman"/>
        <family val="1"/>
        <charset val="204"/>
      </rPr>
      <t>4</t>
    </r>
  </si>
  <si>
    <r>
      <t>2.6.2.</t>
    </r>
    <r>
      <rPr>
        <sz val="10"/>
        <color theme="1"/>
        <rFont val="Times New Roman"/>
        <family val="1"/>
        <charset val="204"/>
      </rPr>
      <t>5</t>
    </r>
  </si>
  <si>
    <r>
      <t>2.6.3.</t>
    </r>
    <r>
      <rPr>
        <sz val="10"/>
        <color theme="1"/>
        <rFont val="Times New Roman"/>
        <family val="1"/>
        <charset val="204"/>
      </rPr>
      <t>3</t>
    </r>
  </si>
  <si>
    <r>
      <t>2.6.3.</t>
    </r>
    <r>
      <rPr>
        <sz val="10"/>
        <color theme="1"/>
        <rFont val="Times New Roman"/>
        <family val="1"/>
        <charset val="204"/>
      </rPr>
      <t>4</t>
    </r>
  </si>
  <si>
    <r>
      <t>2.1.</t>
    </r>
    <r>
      <rPr>
        <sz val="10"/>
        <rFont val="Times New Roman"/>
        <family val="1"/>
        <charset val="204"/>
      </rPr>
      <t>23</t>
    </r>
  </si>
  <si>
    <r>
      <t>2.1.</t>
    </r>
    <r>
      <rPr>
        <sz val="10"/>
        <rFont val="Times New Roman"/>
        <family val="1"/>
        <charset val="204"/>
      </rPr>
      <t>23.1</t>
    </r>
  </si>
  <si>
    <r>
      <t>2.1.</t>
    </r>
    <r>
      <rPr>
        <sz val="10"/>
        <rFont val="Times New Roman"/>
        <family val="1"/>
        <charset val="204"/>
      </rPr>
      <t>23.2</t>
    </r>
  </si>
  <si>
    <r>
      <t>2.1.</t>
    </r>
    <r>
      <rPr>
        <sz val="10"/>
        <rFont val="Times New Roman"/>
        <family val="1"/>
        <charset val="204"/>
      </rPr>
      <t>23.3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</si>
  <si>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</si>
  <si>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24</t>
    </r>
  </si>
  <si>
    <r>
      <t>2.3.</t>
    </r>
    <r>
      <rPr>
        <sz val="10"/>
        <rFont val="Times New Roman"/>
        <family val="1"/>
        <charset val="204"/>
      </rPr>
      <t>25.1</t>
    </r>
  </si>
  <si>
    <r>
      <t>2.3.</t>
    </r>
    <r>
      <rPr>
        <sz val="10"/>
        <rFont val="Times New Roman"/>
        <family val="1"/>
        <charset val="204"/>
      </rPr>
      <t>25.2</t>
    </r>
  </si>
  <si>
    <r>
      <t>2.3.</t>
    </r>
    <r>
      <rPr>
        <sz val="10"/>
        <rFont val="Times New Roman"/>
        <family val="1"/>
        <charset val="204"/>
      </rPr>
      <t>25.3</t>
    </r>
  </si>
  <si>
    <r>
      <t>2.3.</t>
    </r>
    <r>
      <rPr>
        <sz val="10"/>
        <rFont val="Times New Roman"/>
        <family val="1"/>
        <charset val="204"/>
      </rPr>
      <t>25.4</t>
    </r>
  </si>
  <si>
    <r>
      <t>2.3.</t>
    </r>
    <r>
      <rPr>
        <sz val="10"/>
        <rFont val="Times New Roman"/>
        <family val="1"/>
        <charset val="204"/>
      </rPr>
      <t>25.5</t>
    </r>
  </si>
  <si>
    <r>
      <t>2.3.</t>
    </r>
    <r>
      <rPr>
        <sz val="10"/>
        <rFont val="Times New Roman"/>
        <family val="1"/>
        <charset val="204"/>
      </rPr>
      <t>26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</si>
  <si>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4</t>
    </r>
  </si>
  <si>
    <r>
      <t>2.6.4.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</si>
  <si>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6</t>
    </r>
  </si>
  <si>
    <t>Забезпечення виконання функцій та завдань Службою судової охорони</t>
  </si>
  <si>
    <t>Забезпечення виконання функцій та завдань Вищою кваліфікаційною комісією суддів України</t>
  </si>
  <si>
    <t>Забезпечення виконання функцій та завдань Національною школою суддів України</t>
  </si>
  <si>
    <t>Будівництво (придбання) приміщень</t>
  </si>
  <si>
    <t>Придбання службового житла суддям, працівникам апаратів судів і територіальних управлінь ДСА України, що переїхали до іншого міста у зв'язку з переміщенням установи або переведенням з тимчасово окупованих та неконтрольованих територій, а також суддям та працівникам, чиє житло знищено внаслідок стихійних природних явищ тощо</t>
  </si>
  <si>
    <t>Капітальний ремонт, реконструкція (реставрація) адміністративних приміщень судів та установ судової системи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</si>
  <si>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3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</si>
  <si>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</si>
  <si>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</t>
    </r>
    <r>
      <rPr>
        <sz val="9"/>
        <rFont val="Times New Roman"/>
        <family val="1"/>
        <charset val="204"/>
      </rPr>
      <t>)</t>
    </r>
  </si>
  <si>
    <r>
      <t xml:space="preserve"> - Резерв</t>
    </r>
    <r>
      <rPr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</si>
  <si>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>5.</t>
    </r>
    <r>
      <rPr>
        <sz val="10"/>
        <color theme="1"/>
        <rFont val="Times New Roman"/>
        <family val="1"/>
        <charset val="204"/>
      </rPr>
      <t>6</t>
    </r>
  </si>
  <si>
    <r>
      <t>5.</t>
    </r>
    <r>
      <rPr>
        <sz val="10"/>
        <color theme="1"/>
        <rFont val="Times New Roman"/>
        <family val="1"/>
        <charset val="204"/>
      </rPr>
      <t>7</t>
    </r>
  </si>
  <si>
    <r>
      <t>6.1.</t>
    </r>
    <r>
      <rPr>
        <sz val="10"/>
        <rFont val="Times New Roman"/>
        <family val="1"/>
        <charset val="204"/>
      </rPr>
      <t>10</t>
    </r>
  </si>
  <si>
    <r>
      <t>6.2.</t>
    </r>
    <r>
      <rPr>
        <sz val="10"/>
        <rFont val="Times New Roman"/>
        <family val="1"/>
        <charset val="204"/>
      </rPr>
      <t>5</t>
    </r>
  </si>
  <si>
    <r>
      <t>6.2.</t>
    </r>
    <r>
      <rPr>
        <sz val="10"/>
        <rFont val="Times New Roman"/>
        <family val="1"/>
        <charset val="204"/>
      </rPr>
      <t>6</t>
    </r>
  </si>
  <si>
    <r>
      <t>6.3.</t>
    </r>
    <r>
      <rPr>
        <sz val="10"/>
        <rFont val="Times New Roman"/>
        <family val="1"/>
        <charset val="204"/>
      </rPr>
      <t>4</t>
    </r>
  </si>
  <si>
    <r>
      <t>6.3.</t>
    </r>
    <r>
      <rPr>
        <sz val="10"/>
        <rFont val="Times New Roman"/>
        <family val="1"/>
        <charset val="204"/>
      </rPr>
      <t>5</t>
    </r>
  </si>
  <si>
    <r>
      <t>6.4.1.</t>
    </r>
    <r>
      <rPr>
        <sz val="10"/>
        <rFont val="Times New Roman"/>
        <family val="1"/>
        <charset val="204"/>
      </rPr>
      <t>4</t>
    </r>
  </si>
  <si>
    <r>
      <t>6.4.1.</t>
    </r>
    <r>
      <rPr>
        <sz val="10"/>
        <rFont val="Times New Roman"/>
        <family val="1"/>
        <charset val="204"/>
      </rPr>
      <t>5</t>
    </r>
  </si>
  <si>
    <r>
      <t>6.4.2.</t>
    </r>
    <r>
      <rPr>
        <sz val="10"/>
        <rFont val="Times New Roman"/>
        <family val="1"/>
        <charset val="204"/>
      </rPr>
      <t>4</t>
    </r>
  </si>
  <si>
    <r>
      <t>6.4.2.</t>
    </r>
    <r>
      <rPr>
        <sz val="10"/>
        <rFont val="Times New Roman"/>
        <family val="1"/>
        <charset val="204"/>
      </rPr>
      <t>5</t>
    </r>
  </si>
  <si>
    <t xml:space="preserve"> • Форменний одяг для судрозпорядників, ССО (літній варіант)</t>
  </si>
  <si>
    <r>
      <t xml:space="preserve"> • Форменний одяг для судрозпорядників, ССО </t>
    </r>
    <r>
      <rPr>
        <sz val="9"/>
        <rFont val="Times New Roman"/>
        <family val="1"/>
        <charset val="204"/>
      </rPr>
      <t>(зимовий варіант)</t>
    </r>
  </si>
  <si>
    <t xml:space="preserve"> • Послуги з інформатизації </t>
  </si>
  <si>
    <t xml:space="preserve"> • Придбання ліцензійного програмного забезпечення </t>
  </si>
  <si>
    <t xml:space="preserve"> • Супроводження "Єдиного державного реєстру судових рішень"</t>
  </si>
  <si>
    <t xml:space="preserve"> • Супроводження Веб-порталу "Судова влада"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</si>
  <si>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</si>
  <si>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t>справ</t>
  </si>
  <si>
    <r>
      <t>2.3.</t>
    </r>
    <r>
      <rPr>
        <sz val="10"/>
        <rFont val="Times New Roman"/>
        <family val="1"/>
        <charset val="204"/>
      </rPr>
      <t>28</t>
    </r>
  </si>
  <si>
    <t xml:space="preserve"> - Видатки на фінансування заходів щодо висвітлення діяльності судової влади, а також виконання Концепції прямих зв’язків з громадськістю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</si>
  <si>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</si>
  <si>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</si>
  <si>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9.2</t>
    </r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</si>
  <si>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11</t>
    </r>
  </si>
  <si>
    <t xml:space="preserve"> • Технічні засоби фіксування судового процесу для здійснення аудіо- та відеофіксації  судового засідання</t>
  </si>
  <si>
    <r>
      <t xml:space="preserve"> • Інше обладнання </t>
    </r>
    <r>
      <rPr>
        <sz val="9"/>
        <rFont val="Times New Roman"/>
        <family val="1"/>
        <charset val="204"/>
      </rPr>
      <t>(серверна шафа, серверна стійка, тощо)</t>
    </r>
  </si>
  <si>
    <r>
      <t>2.3.</t>
    </r>
    <r>
      <rPr>
        <sz val="10"/>
        <rFont val="Times New Roman"/>
        <family val="1"/>
        <charset val="204"/>
      </rPr>
      <t>25.6</t>
    </r>
  </si>
  <si>
    <r>
      <t>2.3.</t>
    </r>
    <r>
      <rPr>
        <sz val="10"/>
        <rFont val="Times New Roman"/>
        <family val="1"/>
        <charset val="204"/>
      </rPr>
      <t>25.7</t>
    </r>
  </si>
  <si>
    <t xml:space="preserve"> • Послуги з організації системи відеоконференцзв’язку та аудіо-, відеофіксації судових засідань (послуг з супроводження систем відеоконференцзв’язку)
</t>
  </si>
  <si>
    <t xml:space="preserve"> • Обладнання для аудіо-, відеозапису та відеоконференцзв'язку</t>
  </si>
  <si>
    <t xml:space="preserve"> • Оргтехніка (багатофункціональний пристрій, принтер, сканер)</t>
  </si>
  <si>
    <r>
      <t xml:space="preserve"> • Мережеве та комунікаційне обладнання </t>
    </r>
    <r>
      <rPr>
        <sz val="9"/>
        <rFont val="Times New Roman"/>
        <family val="1"/>
        <charset val="204"/>
      </rPr>
      <t>(маршрутизатор, мережевий комутатор, джерело безперебійного живлення до сервера, тощо)</t>
    </r>
  </si>
  <si>
    <t>Проект індивідуального кошторису бюджетної установи</t>
  </si>
  <si>
    <t>2022 рік</t>
  </si>
  <si>
    <t>2023 рік</t>
  </si>
  <si>
    <t>Потреба в</t>
  </si>
  <si>
    <t>Дефіцит</t>
  </si>
  <si>
    <t>бюдж. коштах</t>
  </si>
  <si>
    <t>бюджетних</t>
  </si>
  <si>
    <t>коштів</t>
  </si>
  <si>
    <t>(%) Рівень забезпечення</t>
  </si>
  <si>
    <r>
      <t xml:space="preserve"> - Придбання патронів </t>
    </r>
    <r>
      <rPr>
        <i/>
        <sz val="9"/>
        <color rgb="FF0000FF"/>
        <rFont val="Times New Roman"/>
        <family val="1"/>
        <charset val="204"/>
      </rPr>
      <t>для ССО</t>
    </r>
  </si>
  <si>
    <t>(тис. грн)</t>
  </si>
  <si>
    <t>КПКВК державного бюджету</t>
  </si>
  <si>
    <t>Найменування суду*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</si>
  <si>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</si>
  <si>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</si>
  <si>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</si>
  <si>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</si>
  <si>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</si>
  <si>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</si>
  <si>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</si>
  <si>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</si>
  <si>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0501020</t>
  </si>
  <si>
    <t>1</t>
  </si>
  <si>
    <t>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</si>
  <si>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</si>
  <si>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</si>
  <si>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</si>
  <si>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</si>
  <si>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</si>
  <si>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</si>
  <si>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</si>
  <si>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</si>
  <si>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</si>
  <si>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</si>
  <si>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</si>
  <si>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</si>
  <si>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</si>
  <si>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</si>
  <si>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</si>
  <si>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</si>
  <si>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</si>
  <si>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</si>
  <si>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</si>
  <si>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</si>
  <si>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</si>
  <si>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</si>
  <si>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</si>
  <si>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</si>
  <si>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</si>
  <si>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</si>
  <si>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</si>
  <si>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</si>
  <si>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</si>
  <si>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</si>
  <si>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</si>
  <si>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</si>
  <si>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</si>
  <si>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</si>
  <si>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</si>
  <si>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</si>
  <si>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</si>
  <si>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</si>
  <si>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</si>
  <si>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</si>
  <si>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</si>
  <si>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</si>
  <si>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</si>
  <si>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( п і д п и с )</t>
  </si>
  <si>
    <t>(ПІБ)</t>
  </si>
  <si>
    <t>Примітка</t>
  </si>
  <si>
    <r>
      <t xml:space="preserve">Відповідно до статті 13 Бюджетного кодексу України бюджет може складатися із </t>
    </r>
    <r>
      <rPr>
        <b/>
        <sz val="14"/>
        <color indexed="8"/>
        <rFont val="Times New Roman"/>
        <family val="1"/>
        <charset val="204"/>
      </rPr>
      <t>загального та спеціального фондів.</t>
    </r>
  </si>
  <si>
    <r>
      <t xml:space="preserve">У складі видатків бюджету в межах загального та спеціального фондів виділяють видатки </t>
    </r>
    <r>
      <rPr>
        <b/>
        <sz val="14"/>
        <color indexed="8"/>
        <rFont val="Times New Roman"/>
        <family val="1"/>
        <charset val="204"/>
      </rPr>
      <t>СПОЖИВАННЯ</t>
    </r>
    <r>
      <rPr>
        <sz val="14"/>
        <color indexed="8"/>
        <rFont val="Times New Roman"/>
        <family val="1"/>
        <charset val="204"/>
      </rPr>
      <t xml:space="preserve"> та видатки </t>
    </r>
    <r>
      <rPr>
        <b/>
        <sz val="14"/>
        <color indexed="8"/>
        <rFont val="Times New Roman"/>
        <family val="1"/>
        <charset val="204"/>
      </rPr>
      <t>РОЗВИТКУ</t>
    </r>
    <r>
      <rPr>
        <sz val="14"/>
        <color indexed="8"/>
        <rFont val="Times New Roman"/>
        <family val="1"/>
        <charset val="204"/>
      </rPr>
      <t>.</t>
    </r>
  </si>
  <si>
    <r>
      <t xml:space="preserve">Для використання в роботі надається розподіл видатків за кодами економічної класифікації видатків бюджету на видатки </t>
    </r>
    <r>
      <rPr>
        <b/>
        <sz val="14"/>
        <color indexed="8"/>
        <rFont val="Times New Roman"/>
        <family val="1"/>
        <charset val="204"/>
      </rPr>
      <t>СПОЖИВАННЯ</t>
    </r>
    <r>
      <rPr>
        <sz val="14"/>
        <color indexed="8"/>
        <rFont val="Times New Roman"/>
        <family val="1"/>
        <charset val="204"/>
      </rPr>
      <t xml:space="preserve"> та видатки </t>
    </r>
    <r>
      <rPr>
        <b/>
        <sz val="14"/>
        <color indexed="8"/>
        <rFont val="Times New Roman"/>
        <family val="1"/>
        <charset val="204"/>
      </rPr>
      <t>РОЗВИТКУ</t>
    </r>
    <r>
      <rPr>
        <sz val="14"/>
        <color indexed="8"/>
        <rFont val="Times New Roman"/>
        <family val="1"/>
        <charset val="204"/>
      </rPr>
      <t>:</t>
    </r>
  </si>
  <si>
    <r>
      <t xml:space="preserve">видатки </t>
    </r>
    <r>
      <rPr>
        <b/>
        <sz val="14"/>
        <color indexed="8"/>
        <rFont val="Times New Roman"/>
        <family val="1"/>
        <charset val="204"/>
      </rPr>
      <t>СПОЖИВАННЯ</t>
    </r>
  </si>
  <si>
    <r>
      <t xml:space="preserve">видатки </t>
    </r>
    <r>
      <rPr>
        <b/>
        <sz val="14"/>
        <color indexed="8"/>
        <rFont val="Times New Roman"/>
        <family val="1"/>
        <charset val="204"/>
      </rPr>
      <t>РОЗВИТКУ</t>
    </r>
  </si>
  <si>
    <t>Капітальне будівництво (придбання) житла</t>
  </si>
  <si>
    <t>Капітальне будівництво (придбання) інших об’єктів</t>
  </si>
  <si>
    <t>Капітальний ремонт інших об’єктів</t>
  </si>
  <si>
    <t>Оплата водопостачання та водовідведення</t>
  </si>
  <si>
    <t>дефіцит бюджетних коштів</t>
  </si>
  <si>
    <t>потреба в бюджетних коштах</t>
  </si>
  <si>
    <t>"інші видатки" за всіма КЕКВ</t>
  </si>
  <si>
    <t>Прохання уважно розподіляти кошти за запропонованими напрямами в розрізі КЕКВ та уникати додавання окремих видів видатків у напрям "інші видатки" якщо у таблиці вже передбачено окремий напрям.
Всі видатки, зазначені у цих пунктах необхідно розшифрувати у додатку "Обґрунтування інших видатків".</t>
  </si>
  <si>
    <t>додаток в розрізі місцевих судів</t>
  </si>
  <si>
    <t>(гр.6+9)</t>
  </si>
  <si>
    <t>(гр.6/10)</t>
  </si>
  <si>
    <t>(гр.11/15)</t>
  </si>
  <si>
    <t>(гр.16/20)</t>
  </si>
  <si>
    <t>графи 9,14,19</t>
  </si>
  <si>
    <t>графи 10,15,20</t>
  </si>
  <si>
    <t>графи 7,8,12,13,17,18</t>
  </si>
  <si>
    <r>
      <t>4</t>
    </r>
    <r>
      <rPr>
        <b/>
        <sz val="10"/>
        <color indexed="8"/>
        <rFont val="Times New Roman"/>
        <family val="1"/>
        <charset val="204"/>
      </rPr>
      <t>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</si>
  <si>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.6</t>
    </r>
  </si>
  <si>
    <t>Сума, тис.грн</t>
  </si>
  <si>
    <t>2023рік</t>
  </si>
  <si>
    <t>(гр.16+19)</t>
  </si>
  <si>
    <t>(гр.11+14)</t>
  </si>
  <si>
    <t>2024 рік</t>
  </si>
  <si>
    <t>2024рік</t>
  </si>
  <si>
    <t>на 2022 рік</t>
  </si>
  <si>
    <t>на 2023рік</t>
  </si>
  <si>
    <t>на 2024 рік</t>
  </si>
  <si>
    <t>1.4</t>
  </si>
  <si>
    <r>
      <t xml:space="preserve">Грошове утримання військовослужбовців                                      </t>
    </r>
    <r>
      <rPr>
        <i/>
        <sz val="11"/>
        <color rgb="FF0000FF"/>
        <rFont val="Times New Roman"/>
        <family val="1"/>
        <charset val="204"/>
      </rPr>
      <t xml:space="preserve"> (лише для ССО)</t>
    </r>
  </si>
  <si>
    <t>Суддівська винагорода</t>
  </si>
  <si>
    <t>2022-2024 роки</t>
  </si>
  <si>
    <t>*Зазначити перелік судів у порядку, що передбачений додатком 7 до Закону України "Про Державний бюджет України на 2021 рік". Зайві рядки видалити.</t>
  </si>
  <si>
    <t xml:space="preserve">Грошове утримання військовослужбовців </t>
  </si>
  <si>
    <r>
      <t xml:space="preserve">У свою чергу в складі видатків </t>
    </r>
    <r>
      <rPr>
        <b/>
        <sz val="14"/>
        <color indexed="8"/>
        <rFont val="Times New Roman"/>
        <family val="1"/>
        <charset val="204"/>
      </rPr>
      <t>СПОЖИВАННЯ</t>
    </r>
    <r>
      <rPr>
        <sz val="14"/>
        <color indexed="8"/>
        <rFont val="Times New Roman"/>
        <family val="1"/>
        <charset val="204"/>
      </rPr>
      <t xml:space="preserve"> окремо виділено видатки на </t>
    </r>
    <r>
      <rPr>
        <b/>
        <i/>
        <sz val="14"/>
        <color indexed="16"/>
        <rFont val="Times New Roman"/>
        <family val="1"/>
        <charset val="204"/>
      </rPr>
      <t>оплату праці</t>
    </r>
    <r>
      <rPr>
        <b/>
        <i/>
        <sz val="14"/>
        <color indexed="8"/>
        <rFont val="Times New Roman"/>
        <family val="1"/>
        <charset val="204"/>
      </rPr>
      <t xml:space="preserve"> (КЕКВ 2111 "Заробітна плата"), (КЕКВ 2112 "Грошове утримання військовослужбовців ")  (КЕКВ 2113 "Суддівська винагорода")</t>
    </r>
    <r>
      <rPr>
        <sz val="14"/>
        <color indexed="8"/>
        <rFont val="Times New Roman"/>
        <family val="1"/>
        <charset val="204"/>
      </rPr>
      <t xml:space="preserve">та на </t>
    </r>
    <r>
      <rPr>
        <b/>
        <i/>
        <sz val="14"/>
        <color indexed="16"/>
        <rFont val="Times New Roman"/>
        <family val="1"/>
        <charset val="204"/>
      </rPr>
      <t>комунальні послуги та енергоносії</t>
    </r>
    <r>
      <rPr>
        <sz val="14"/>
        <color indexed="8"/>
        <rFont val="Times New Roman"/>
        <family val="1"/>
        <charset val="204"/>
      </rPr>
      <t>.</t>
    </r>
  </si>
  <si>
    <t>пункти 2.1.11.4; 2.1.12.8; 2.1.23.3; 2.1.25; 2.3.25.7; 2.3.26; 2.4.5; 2.6.1.5; 2.6.2.4; 2.6.3.3; 2.6.4.3; 2.6.5.5; 4.3.4; 5.6.</t>
  </si>
  <si>
    <t>розподіл відповідно доведених орієнтовних граничних обсягів видатків</t>
  </si>
  <si>
    <r>
      <t>Здійснюється розподіл доведених орієнтовних граничних обсягів видатків на відповідний рік.
При розподілі орієнтовних граничних обсягів на товари, роботи, послуги, що не носять постійний характер необхідно враховувати заплановані видатки у попередньому році.</t>
    </r>
    <r>
      <rPr>
        <b/>
        <sz val="11"/>
        <color rgb="FF0000FF"/>
        <rFont val="Times New Roman"/>
        <family val="1"/>
        <charset val="204"/>
      </rPr>
      <t xml:space="preserve"> (Наприклад, якщо повна вартість поточного ремонту запланована на 2022 рік, то видатки на зазначені цілі у 2023 та 2024 роки планувати не потрібно).</t>
    </r>
  </si>
  <si>
    <t>Зазначається сума коштів/одиниць товарів на відповідний рік, що необхідна, але не забезпечена доведеним орієнтовним граничним обсягом видатків.</t>
  </si>
  <si>
    <r>
      <t xml:space="preserve">Зазначені графи заповнюються </t>
    </r>
    <r>
      <rPr>
        <b/>
        <u/>
        <sz val="11"/>
        <color theme="1"/>
        <rFont val="Times New Roman"/>
        <family val="1"/>
        <charset val="204"/>
      </rPr>
      <t>автоматично</t>
    </r>
    <r>
      <rPr>
        <b/>
        <sz val="11"/>
        <color theme="1"/>
        <rFont val="Times New Roman"/>
        <family val="1"/>
        <charset val="204"/>
      </rPr>
      <t xml:space="preserve">. Розподілений орієнтовний граничний обсяг видатків за відповідний рік сумується з зазначеним дефіцитом бюджетних коштів внаслідок чого формується </t>
    </r>
    <r>
      <rPr>
        <b/>
        <u/>
        <sz val="11"/>
        <color theme="1"/>
        <rFont val="Times New Roman"/>
        <family val="1"/>
        <charset val="204"/>
      </rPr>
      <t>потреба в бюджетних коштах</t>
    </r>
    <r>
      <rPr>
        <b/>
        <sz val="11"/>
        <color theme="1"/>
        <rFont val="Times New Roman"/>
        <family val="1"/>
        <charset val="204"/>
      </rPr>
      <t xml:space="preserve"> на відповідний рік.</t>
    </r>
  </si>
  <si>
    <t>Розподіл орієнтовних граничних обсягів видатків на 2022 рік в розрізі місцевих судів</t>
  </si>
  <si>
    <t>Зазначений додаток заповнюється територіальними управліннями ДСА України, які здійснюють організаційне забезпечення діяльності місцевих судів.
Доведені орієнтовні граничні обсяги видатків на 2022 рік розподіляються в розрізі місцевих судів за наведеною у додатку формою.</t>
  </si>
  <si>
    <t>( граничні обсяги видатків )</t>
  </si>
  <si>
    <t xml:space="preserve"> граничними обсягами</t>
  </si>
  <si>
    <t>Граничні обсяги видатків</t>
  </si>
  <si>
    <t>Дефіцит бюджетних коштів</t>
  </si>
  <si>
    <t>Розподіл граничних обсягів видатків на 2022 рік на здійснення правосуддя в розрізі місцевих судів</t>
  </si>
  <si>
    <t xml:space="preserve"> територіальне управління Державної судової адміністрації України в Рівненській області (апарат ТУ)</t>
  </si>
  <si>
    <t>оплата інших комунальних послуг, в тому числі послуг з поводження з побутовими відходами</t>
  </si>
  <si>
    <t>Апарат територіального управління Державної судової адміністрації України в Рівненській області</t>
  </si>
  <si>
    <t>Рівненська область</t>
  </si>
  <si>
    <t>"05" серпня 2021року</t>
  </si>
  <si>
    <t>Дем’янчук І.М. тел. (0362)67-13-26</t>
  </si>
  <si>
    <t>В.В. Вдовиченко</t>
  </si>
  <si>
    <t>Т.В. Мороз</t>
  </si>
  <si>
    <t>"05" серпня  2021 року</t>
  </si>
</sst>
</file>

<file path=xl/styles.xml><?xml version="1.0" encoding="utf-8"?>
<styleSheet xmlns="http://schemas.openxmlformats.org/spreadsheetml/2006/main">
  <numFmts count="8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"/>
    <numFmt numFmtId="171" formatCode="0.0"/>
  </numFmts>
  <fonts count="1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name val="Arial Cyr"/>
      <charset val="204"/>
    </font>
    <font>
      <i/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6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6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rgb="FF0000FF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5">
    <xf numFmtId="0" fontId="0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7" borderId="0" applyNumberFormat="0" applyBorder="0" applyAlignment="0" applyProtection="0"/>
    <xf numFmtId="0" fontId="55" fillId="15" borderId="89" applyNumberFormat="0" applyAlignment="0" applyProtection="0"/>
    <xf numFmtId="0" fontId="56" fillId="28" borderId="90" applyNumberFormat="0" applyAlignment="0" applyProtection="0"/>
    <xf numFmtId="0" fontId="57" fillId="28" borderId="89" applyNumberFormat="0" applyAlignment="0" applyProtection="0"/>
    <xf numFmtId="0" fontId="58" fillId="0" borderId="91" applyNumberFormat="0" applyFill="0" applyAlignment="0" applyProtection="0"/>
    <xf numFmtId="0" fontId="59" fillId="0" borderId="92" applyNumberFormat="0" applyFill="0" applyAlignment="0" applyProtection="0"/>
    <xf numFmtId="0" fontId="60" fillId="0" borderId="93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/>
    <xf numFmtId="0" fontId="61" fillId="0" borderId="94" applyNumberFormat="0" applyFill="0" applyAlignment="0" applyProtection="0"/>
    <xf numFmtId="0" fontId="62" fillId="29" borderId="95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5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11" borderId="0" applyNumberFormat="0" applyBorder="0" applyAlignment="0" applyProtection="0"/>
    <xf numFmtId="0" fontId="69" fillId="0" borderId="0" applyNumberFormat="0" applyFill="0" applyBorder="0" applyAlignment="0" applyProtection="0"/>
    <xf numFmtId="0" fontId="65" fillId="31" borderId="96" applyNumberFormat="0" applyFont="0" applyAlignment="0" applyProtection="0"/>
    <xf numFmtId="0" fontId="70" fillId="0" borderId="97" applyNumberFormat="0" applyFill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3" fillId="12" borderId="0" applyNumberFormat="0" applyBorder="0" applyAlignment="0" applyProtection="0"/>
    <xf numFmtId="0" fontId="54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9" fillId="2" borderId="0" xfId="0" applyFont="1" applyFill="1" applyAlignment="1" applyProtection="1">
      <alignment horizontal="centerContinuous" vertical="center" wrapText="1"/>
      <protection locked="0"/>
    </xf>
    <xf numFmtId="0" fontId="9" fillId="0" borderId="0" xfId="0" applyFont="1" applyFill="1" applyAlignment="1">
      <alignment horizontal="centerContinuous" vertical="center" wrapText="1"/>
    </xf>
    <xf numFmtId="164" fontId="10" fillId="2" borderId="1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8" fillId="0" borderId="33" xfId="0" applyNumberFormat="1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3" fontId="18" fillId="0" borderId="37" xfId="0" applyNumberFormat="1" applyFont="1" applyFill="1" applyBorder="1" applyAlignment="1" applyProtection="1">
      <alignment horizontal="center" vertical="center"/>
    </xf>
    <xf numFmtId="3" fontId="18" fillId="0" borderId="38" xfId="0" applyNumberFormat="1" applyFont="1" applyFill="1" applyBorder="1" applyAlignment="1" applyProtection="1">
      <alignment horizontal="center" vertical="center"/>
    </xf>
    <xf numFmtId="3" fontId="18" fillId="0" borderId="37" xfId="0" applyNumberFormat="1" applyFont="1" applyFill="1" applyBorder="1" applyAlignment="1" applyProtection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2" fillId="5" borderId="28" xfId="0" applyFont="1" applyFill="1" applyBorder="1" applyAlignment="1">
      <alignment vertical="center"/>
    </xf>
    <xf numFmtId="0" fontId="22" fillId="5" borderId="29" xfId="0" applyFont="1" applyFill="1" applyBorder="1" applyAlignment="1">
      <alignment vertical="center"/>
    </xf>
    <xf numFmtId="0" fontId="21" fillId="5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18" fillId="0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4" fillId="8" borderId="21" xfId="0" applyNumberFormat="1" applyFont="1" applyFill="1" applyBorder="1" applyAlignment="1">
      <alignment horizontal="left" vertical="center" wrapText="1"/>
    </xf>
    <xf numFmtId="49" fontId="21" fillId="8" borderId="20" xfId="0" applyNumberFormat="1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49" fontId="24" fillId="8" borderId="11" xfId="0" applyNumberFormat="1" applyFont="1" applyFill="1" applyBorder="1" applyAlignment="1">
      <alignment horizontal="left" vertical="center" wrapText="1"/>
    </xf>
    <xf numFmtId="0" fontId="16" fillId="8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8" borderId="29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24" fillId="8" borderId="29" xfId="0" applyNumberFormat="1" applyFont="1" applyFill="1" applyBorder="1" applyAlignment="1">
      <alignment horizontal="left" vertical="center" wrapText="1"/>
    </xf>
    <xf numFmtId="0" fontId="16" fillId="8" borderId="3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right" vertical="center" wrapText="1"/>
    </xf>
    <xf numFmtId="0" fontId="20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right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62" xfId="0" applyFont="1" applyBorder="1" applyAlignment="1">
      <alignment horizontal="right" vertical="center" wrapText="1"/>
    </xf>
    <xf numFmtId="0" fontId="20" fillId="0" borderId="6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 wrapText="1"/>
    </xf>
    <xf numFmtId="0" fontId="10" fillId="0" borderId="6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/>
    </xf>
    <xf numFmtId="49" fontId="10" fillId="0" borderId="35" xfId="0" applyNumberFormat="1" applyFont="1" applyFill="1" applyBorder="1" applyAlignment="1">
      <alignment vertical="center" wrapText="1"/>
    </xf>
    <xf numFmtId="49" fontId="20" fillId="0" borderId="42" xfId="1" applyNumberFormat="1" applyFont="1" applyFill="1" applyBorder="1" applyAlignment="1" applyProtection="1">
      <alignment horizontal="right" vertical="center" wrapText="1"/>
    </xf>
    <xf numFmtId="49" fontId="20" fillId="0" borderId="62" xfId="1" applyNumberFormat="1" applyFont="1" applyFill="1" applyBorder="1" applyAlignment="1" applyProtection="1">
      <alignment horizontal="right" vertical="center" wrapText="1"/>
    </xf>
    <xf numFmtId="49" fontId="10" fillId="0" borderId="67" xfId="0" applyNumberFormat="1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10" fillId="0" borderId="42" xfId="1" applyNumberFormat="1" applyFont="1" applyFill="1" applyBorder="1" applyAlignment="1" applyProtection="1">
      <alignment horizontal="left" vertical="center" wrapText="1" indent="2"/>
    </xf>
    <xf numFmtId="0" fontId="31" fillId="0" borderId="0" xfId="0" applyFont="1" applyAlignment="1">
      <alignment vertical="center"/>
    </xf>
    <xf numFmtId="49" fontId="20" fillId="0" borderId="47" xfId="1" applyNumberFormat="1" applyFont="1" applyFill="1" applyBorder="1" applyAlignment="1" applyProtection="1">
      <alignment horizontal="right" vertical="center" wrapText="1"/>
    </xf>
    <xf numFmtId="0" fontId="20" fillId="0" borderId="48" xfId="0" applyFont="1" applyBorder="1" applyAlignment="1">
      <alignment horizontal="center" vertical="center"/>
    </xf>
    <xf numFmtId="49" fontId="10" fillId="0" borderId="37" xfId="1" applyNumberFormat="1" applyFont="1" applyFill="1" applyBorder="1" applyAlignment="1" applyProtection="1">
      <alignment horizontal="left" vertical="center" wrapText="1" indent="2"/>
    </xf>
    <xf numFmtId="49" fontId="20" fillId="0" borderId="37" xfId="1" applyNumberFormat="1" applyFont="1" applyFill="1" applyBorder="1" applyAlignment="1" applyProtection="1">
      <alignment horizontal="right" vertical="center" wrapText="1"/>
    </xf>
    <xf numFmtId="49" fontId="10" fillId="0" borderId="33" xfId="1" applyNumberFormat="1" applyFont="1" applyFill="1" applyBorder="1" applyAlignment="1" applyProtection="1">
      <alignment horizontal="left" vertical="center" wrapText="1" indent="2"/>
    </xf>
    <xf numFmtId="0" fontId="19" fillId="0" borderId="61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49" fontId="10" fillId="0" borderId="69" xfId="1" applyNumberFormat="1" applyFont="1" applyFill="1" applyBorder="1" applyAlignment="1" applyProtection="1">
      <alignment horizontal="left" vertical="center" wrapText="1" indent="2"/>
    </xf>
    <xf numFmtId="49" fontId="10" fillId="0" borderId="35" xfId="1" applyNumberFormat="1" applyFont="1" applyFill="1" applyBorder="1" applyAlignment="1" applyProtection="1">
      <alignment horizontal="left" vertical="center" wrapText="1" indent="2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vertical="center" wrapText="1"/>
    </xf>
    <xf numFmtId="0" fontId="10" fillId="0" borderId="71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49" fontId="10" fillId="0" borderId="47" xfId="1" applyNumberFormat="1" applyFont="1" applyFill="1" applyBorder="1" applyAlignment="1" applyProtection="1">
      <alignment horizontal="left" vertical="center" wrapText="1" indent="2"/>
    </xf>
    <xf numFmtId="0" fontId="10" fillId="0" borderId="75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49" fontId="10" fillId="0" borderId="67" xfId="1" applyNumberFormat="1" applyFont="1" applyFill="1" applyBorder="1" applyAlignment="1" applyProtection="1">
      <alignment horizontal="left" vertical="center" wrapText="1" indent="2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4" fillId="8" borderId="80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right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right" vertical="center" wrapText="1"/>
    </xf>
    <xf numFmtId="0" fontId="13" fillId="0" borderId="6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 wrapText="1" indent="6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37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right" vertical="center" wrapText="1"/>
    </xf>
    <xf numFmtId="0" fontId="38" fillId="0" borderId="4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7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right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6" fillId="8" borderId="29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right" vertical="center" wrapText="1"/>
    </xf>
    <xf numFmtId="0" fontId="17" fillId="0" borderId="61" xfId="0" applyFont="1" applyFill="1" applyBorder="1" applyAlignment="1">
      <alignment horizontal="center" vertical="center"/>
    </xf>
    <xf numFmtId="0" fontId="35" fillId="0" borderId="62" xfId="0" applyFont="1" applyBorder="1" applyAlignment="1">
      <alignment horizontal="right" vertical="center" wrapText="1"/>
    </xf>
    <xf numFmtId="0" fontId="17" fillId="0" borderId="61" xfId="0" applyFont="1" applyBorder="1" applyAlignment="1">
      <alignment horizontal="center" vertical="center"/>
    </xf>
    <xf numFmtId="0" fontId="13" fillId="0" borderId="67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8" borderId="80" xfId="0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5" fillId="0" borderId="37" xfId="0" applyFont="1" applyBorder="1" applyAlignment="1">
      <alignment vertical="center"/>
    </xf>
    <xf numFmtId="0" fontId="35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right" vertical="center" wrapText="1"/>
    </xf>
    <xf numFmtId="0" fontId="35" fillId="0" borderId="65" xfId="0" applyFont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Border="1" applyAlignment="1">
      <alignment vertical="center"/>
    </xf>
    <xf numFmtId="0" fontId="14" fillId="8" borderId="29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 indent="2"/>
    </xf>
    <xf numFmtId="0" fontId="10" fillId="0" borderId="42" xfId="0" applyFont="1" applyFill="1" applyBorder="1" applyAlignment="1">
      <alignment horizontal="left" vertical="center" wrapText="1" indent="2"/>
    </xf>
    <xf numFmtId="0" fontId="19" fillId="0" borderId="42" xfId="0" applyFont="1" applyBorder="1" applyAlignment="1">
      <alignment horizontal="left" vertical="center" wrapText="1" indent="6"/>
    </xf>
    <xf numFmtId="0" fontId="19" fillId="0" borderId="4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right" vertical="center" wrapText="1"/>
    </xf>
    <xf numFmtId="0" fontId="38" fillId="0" borderId="43" xfId="0" applyFont="1" applyBorder="1" applyAlignment="1">
      <alignment horizontal="center" vertical="center"/>
    </xf>
    <xf numFmtId="0" fontId="38" fillId="0" borderId="47" xfId="0" applyFont="1" applyFill="1" applyBorder="1" applyAlignment="1">
      <alignment horizontal="right" vertical="center" wrapText="1"/>
    </xf>
    <xf numFmtId="0" fontId="38" fillId="0" borderId="48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wrapText="1" indent="2"/>
    </xf>
    <xf numFmtId="0" fontId="10" fillId="0" borderId="35" xfId="0" applyFont="1" applyBorder="1" applyAlignment="1">
      <alignment horizontal="left" vertical="center" wrapText="1" indent="2"/>
    </xf>
    <xf numFmtId="0" fontId="19" fillId="0" borderId="61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 indent="2"/>
    </xf>
    <xf numFmtId="0" fontId="10" fillId="0" borderId="11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/>
    </xf>
    <xf numFmtId="49" fontId="10" fillId="0" borderId="69" xfId="0" applyNumberFormat="1" applyFont="1" applyBorder="1" applyAlignment="1">
      <alignment horizontal="left" vertical="center" wrapText="1" indent="2"/>
    </xf>
    <xf numFmtId="49" fontId="10" fillId="0" borderId="35" xfId="0" applyNumberFormat="1" applyFont="1" applyFill="1" applyBorder="1" applyAlignment="1">
      <alignment horizontal="left" vertical="center" wrapText="1" indent="2"/>
    </xf>
    <xf numFmtId="0" fontId="13" fillId="0" borderId="6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18" fillId="0" borderId="29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3" fillId="3" borderId="8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3" fontId="18" fillId="0" borderId="43" xfId="0" applyNumberFormat="1" applyFont="1" applyFill="1" applyBorder="1" applyAlignment="1" applyProtection="1">
      <alignment horizontal="center" vertical="center"/>
    </xf>
    <xf numFmtId="49" fontId="10" fillId="0" borderId="42" xfId="0" applyNumberFormat="1" applyFont="1" applyFill="1" applyBorder="1" applyAlignment="1">
      <alignment horizontal="left" vertical="center" wrapText="1" indent="2"/>
    </xf>
    <xf numFmtId="0" fontId="13" fillId="3" borderId="26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10" fillId="0" borderId="18" xfId="0" applyFont="1" applyFill="1" applyBorder="1" applyAlignment="1">
      <alignment vertical="center" wrapText="1"/>
    </xf>
    <xf numFmtId="0" fontId="38" fillId="0" borderId="37" xfId="0" applyFont="1" applyFill="1" applyBorder="1" applyAlignment="1">
      <alignment horizontal="right" vertical="center" wrapText="1"/>
    </xf>
    <xf numFmtId="0" fontId="38" fillId="0" borderId="61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 applyProtection="1">
      <alignment horizontal="centerContinuous" vertical="center"/>
    </xf>
    <xf numFmtId="0" fontId="28" fillId="0" borderId="0" xfId="0" applyFont="1" applyAlignment="1">
      <alignment vertical="center"/>
    </xf>
    <xf numFmtId="0" fontId="34" fillId="0" borderId="61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right" vertical="center" wrapText="1"/>
    </xf>
    <xf numFmtId="0" fontId="38" fillId="0" borderId="60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right" vertical="center" wrapText="1"/>
    </xf>
    <xf numFmtId="0" fontId="35" fillId="0" borderId="3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4" fillId="8" borderId="29" xfId="0" applyFont="1" applyFill="1" applyBorder="1" applyAlignment="1">
      <alignment vertical="center"/>
    </xf>
    <xf numFmtId="0" fontId="13" fillId="0" borderId="66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168" fontId="14" fillId="8" borderId="19" xfId="0" applyNumberFormat="1" applyFont="1" applyFill="1" applyBorder="1" applyAlignment="1">
      <alignment vertical="center" wrapText="1"/>
    </xf>
    <xf numFmtId="168" fontId="14" fillId="8" borderId="21" xfId="0" applyNumberFormat="1" applyFont="1" applyFill="1" applyBorder="1" applyAlignment="1">
      <alignment vertical="center" wrapText="1"/>
    </xf>
    <xf numFmtId="168" fontId="14" fillId="8" borderId="26" xfId="0" applyNumberFormat="1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 applyProtection="1">
      <alignment vertical="center" wrapText="1"/>
    </xf>
    <xf numFmtId="164" fontId="10" fillId="2" borderId="37" xfId="0" applyNumberFormat="1" applyFont="1" applyFill="1" applyBorder="1" applyAlignment="1" applyProtection="1">
      <alignment vertical="center" wrapText="1"/>
      <protection locked="0"/>
    </xf>
    <xf numFmtId="164" fontId="10" fillId="2" borderId="38" xfId="0" applyNumberFormat="1" applyFont="1" applyFill="1" applyBorder="1" applyAlignment="1" applyProtection="1">
      <alignment vertical="center" wrapText="1"/>
      <protection locked="0"/>
    </xf>
    <xf numFmtId="164" fontId="21" fillId="0" borderId="34" xfId="0" applyNumberFormat="1" applyFont="1" applyFill="1" applyBorder="1" applyAlignment="1" applyProtection="1">
      <alignment vertical="center" wrapText="1"/>
    </xf>
    <xf numFmtId="164" fontId="10" fillId="2" borderId="33" xfId="0" applyNumberFormat="1" applyFont="1" applyFill="1" applyBorder="1" applyAlignment="1" applyProtection="1">
      <alignment vertical="center" wrapText="1"/>
      <protection locked="0"/>
    </xf>
    <xf numFmtId="164" fontId="10" fillId="2" borderId="32" xfId="0" applyNumberFormat="1" applyFont="1" applyFill="1" applyBorder="1" applyAlignment="1" applyProtection="1">
      <alignment vertical="center" wrapText="1"/>
      <protection locked="0"/>
    </xf>
    <xf numFmtId="164" fontId="21" fillId="0" borderId="9" xfId="0" applyNumberFormat="1" applyFont="1" applyFill="1" applyBorder="1" applyAlignment="1" applyProtection="1">
      <alignment vertical="center" wrapText="1"/>
    </xf>
    <xf numFmtId="164" fontId="10" fillId="2" borderId="11" xfId="0" applyNumberFormat="1" applyFont="1" applyFill="1" applyBorder="1" applyAlignment="1" applyProtection="1">
      <alignment vertical="center" wrapText="1"/>
      <protection locked="0"/>
    </xf>
    <xf numFmtId="164" fontId="10" fillId="2" borderId="17" xfId="0" applyNumberFormat="1" applyFont="1" applyFill="1" applyBorder="1" applyAlignment="1" applyProtection="1">
      <alignment vertical="center" wrapText="1"/>
      <protection locked="0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49" fontId="10" fillId="0" borderId="73" xfId="0" applyNumberFormat="1" applyFont="1" applyFill="1" applyBorder="1" applyAlignment="1">
      <alignment vertical="center" wrapText="1"/>
    </xf>
    <xf numFmtId="0" fontId="10" fillId="0" borderId="72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vertical="center"/>
    </xf>
    <xf numFmtId="0" fontId="16" fillId="6" borderId="31" xfId="0" applyFont="1" applyFill="1" applyBorder="1" applyAlignment="1">
      <alignment horizontal="center" vertical="center"/>
    </xf>
    <xf numFmtId="167" fontId="77" fillId="0" borderId="58" xfId="0" applyNumberFormat="1" applyFont="1" applyFill="1" applyBorder="1" applyAlignment="1" applyProtection="1">
      <alignment vertical="center" wrapText="1"/>
    </xf>
    <xf numFmtId="3" fontId="18" fillId="0" borderId="27" xfId="0" applyNumberFormat="1" applyFont="1" applyFill="1" applyBorder="1" applyAlignment="1" applyProtection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80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21" fillId="9" borderId="31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164" fontId="21" fillId="0" borderId="74" xfId="0" applyNumberFormat="1" applyFont="1" applyFill="1" applyBorder="1" applyAlignment="1" applyProtection="1">
      <alignment vertical="center" wrapText="1"/>
    </xf>
    <xf numFmtId="164" fontId="21" fillId="9" borderId="58" xfId="0" applyNumberFormat="1" applyFont="1" applyFill="1" applyBorder="1" applyAlignment="1" applyProtection="1">
      <alignment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164" fontId="21" fillId="0" borderId="64" xfId="0" applyNumberFormat="1" applyFont="1" applyFill="1" applyBorder="1" applyAlignment="1" applyProtection="1">
      <alignment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right" vertical="center"/>
    </xf>
    <xf numFmtId="0" fontId="21" fillId="9" borderId="20" xfId="0" applyFont="1" applyFill="1" applyBorder="1" applyAlignment="1">
      <alignment horizontal="center" vertical="center"/>
    </xf>
    <xf numFmtId="0" fontId="21" fillId="9" borderId="2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vertical="center"/>
    </xf>
    <xf numFmtId="0" fontId="16" fillId="9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16" fillId="9" borderId="80" xfId="0" applyFont="1" applyFill="1" applyBorder="1" applyAlignment="1">
      <alignment vertical="center"/>
    </xf>
    <xf numFmtId="0" fontId="21" fillId="9" borderId="31" xfId="0" applyFont="1" applyFill="1" applyBorder="1" applyAlignment="1">
      <alignment horizontal="center" vertical="center"/>
    </xf>
    <xf numFmtId="0" fontId="21" fillId="9" borderId="29" xfId="0" applyFont="1" applyFill="1" applyBorder="1" applyAlignment="1">
      <alignment horizontal="center" vertical="center"/>
    </xf>
    <xf numFmtId="0" fontId="21" fillId="9" borderId="80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80" xfId="0" applyFont="1" applyFill="1" applyBorder="1" applyAlignment="1">
      <alignment vertical="center" wrapText="1"/>
    </xf>
    <xf numFmtId="0" fontId="13" fillId="0" borderId="115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65" xfId="0" applyFont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vertical="center" wrapText="1"/>
    </xf>
    <xf numFmtId="0" fontId="16" fillId="8" borderId="20" xfId="0" applyFont="1" applyFill="1" applyBorder="1" applyAlignment="1">
      <alignment horizontal="center" vertical="center"/>
    </xf>
    <xf numFmtId="164" fontId="24" fillId="5" borderId="2" xfId="0" applyNumberFormat="1" applyFont="1" applyFill="1" applyBorder="1" applyAlignment="1">
      <alignment vertical="center" wrapText="1"/>
    </xf>
    <xf numFmtId="164" fontId="24" fillId="5" borderId="4" xfId="0" applyNumberFormat="1" applyFont="1" applyFill="1" applyBorder="1" applyAlignment="1">
      <alignment vertical="center" wrapText="1"/>
    </xf>
    <xf numFmtId="164" fontId="24" fillId="5" borderId="8" xfId="0" applyNumberFormat="1" applyFont="1" applyFill="1" applyBorder="1" applyAlignment="1">
      <alignment vertical="center" wrapText="1"/>
    </xf>
    <xf numFmtId="164" fontId="16" fillId="0" borderId="41" xfId="0" applyNumberFormat="1" applyFont="1" applyFill="1" applyBorder="1" applyAlignment="1">
      <alignment vertical="center" wrapText="1"/>
    </xf>
    <xf numFmtId="164" fontId="13" fillId="0" borderId="37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>
      <alignment vertical="center" wrapText="1"/>
    </xf>
    <xf numFmtId="164" fontId="13" fillId="0" borderId="46" xfId="0" applyNumberFormat="1" applyFont="1" applyFill="1" applyBorder="1" applyAlignment="1">
      <alignment vertical="center" wrapText="1"/>
    </xf>
    <xf numFmtId="164" fontId="13" fillId="0" borderId="49" xfId="0" applyNumberFormat="1" applyFont="1" applyFill="1" applyBorder="1" applyAlignment="1">
      <alignment vertical="center" wrapText="1"/>
    </xf>
    <xf numFmtId="164" fontId="16" fillId="0" borderId="34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88" xfId="0" applyFont="1" applyBorder="1" applyAlignment="1">
      <alignment vertical="center" wrapText="1"/>
    </xf>
    <xf numFmtId="168" fontId="14" fillId="6" borderId="58" xfId="0" applyNumberFormat="1" applyFont="1" applyFill="1" applyBorder="1" applyAlignment="1">
      <alignment vertical="center" wrapText="1"/>
    </xf>
    <xf numFmtId="168" fontId="14" fillId="6" borderId="29" xfId="0" applyNumberFormat="1" applyFont="1" applyFill="1" applyBorder="1" applyAlignment="1">
      <alignment vertical="center" wrapText="1"/>
    </xf>
    <xf numFmtId="168" fontId="14" fillId="6" borderId="27" xfId="0" applyNumberFormat="1" applyFont="1" applyFill="1" applyBorder="1" applyAlignment="1">
      <alignment vertical="center" wrapText="1"/>
    </xf>
    <xf numFmtId="164" fontId="14" fillId="8" borderId="9" xfId="0" applyNumberFormat="1" applyFont="1" applyFill="1" applyBorder="1" applyAlignment="1">
      <alignment vertical="center" wrapText="1"/>
    </xf>
    <xf numFmtId="164" fontId="14" fillId="8" borderId="11" xfId="0" applyNumberFormat="1" applyFont="1" applyFill="1" applyBorder="1" applyAlignment="1">
      <alignment vertical="center" wrapText="1"/>
    </xf>
    <xf numFmtId="164" fontId="14" fillId="8" borderId="17" xfId="0" applyNumberFormat="1" applyFont="1" applyFill="1" applyBorder="1" applyAlignment="1">
      <alignment vertical="center" wrapText="1"/>
    </xf>
    <xf numFmtId="164" fontId="16" fillId="8" borderId="58" xfId="0" applyNumberFormat="1" applyFont="1" applyFill="1" applyBorder="1" applyAlignment="1">
      <alignment vertical="center" wrapText="1"/>
    </xf>
    <xf numFmtId="164" fontId="16" fillId="8" borderId="29" xfId="0" applyNumberFormat="1" applyFont="1" applyFill="1" applyBorder="1" applyAlignment="1">
      <alignment vertical="center" wrapText="1"/>
    </xf>
    <xf numFmtId="164" fontId="16" fillId="8" borderId="27" xfId="0" applyNumberFormat="1" applyFont="1" applyFill="1" applyBorder="1" applyAlignment="1">
      <alignment vertical="center" wrapText="1"/>
    </xf>
    <xf numFmtId="164" fontId="10" fillId="0" borderId="33" xfId="0" applyNumberFormat="1" applyFont="1" applyFill="1" applyBorder="1" applyAlignment="1" applyProtection="1">
      <alignment vertical="center" wrapText="1"/>
    </xf>
    <xf numFmtId="164" fontId="10" fillId="0" borderId="32" xfId="0" applyNumberFormat="1" applyFont="1" applyFill="1" applyBorder="1" applyAlignment="1" applyProtection="1">
      <alignment vertical="center" wrapText="1"/>
    </xf>
    <xf numFmtId="3" fontId="29" fillId="0" borderId="41" xfId="0" applyNumberFormat="1" applyFont="1" applyFill="1" applyBorder="1" applyAlignment="1" applyProtection="1">
      <alignment vertical="center" wrapText="1"/>
    </xf>
    <xf numFmtId="3" fontId="20" fillId="2" borderId="37" xfId="0" applyNumberFormat="1" applyFont="1" applyFill="1" applyBorder="1" applyAlignment="1" applyProtection="1">
      <alignment vertical="center" wrapText="1"/>
      <protection locked="0"/>
    </xf>
    <xf numFmtId="3" fontId="20" fillId="2" borderId="38" xfId="0" applyNumberFormat="1" applyFont="1" applyFill="1" applyBorder="1" applyAlignment="1" applyProtection="1">
      <alignment vertical="center" wrapText="1"/>
      <protection locked="0"/>
    </xf>
    <xf numFmtId="4" fontId="29" fillId="0" borderId="59" xfId="0" applyNumberFormat="1" applyFont="1" applyFill="1" applyBorder="1" applyAlignment="1">
      <alignment horizontal="right" vertical="center" wrapText="1"/>
    </xf>
    <xf numFmtId="4" fontId="20" fillId="2" borderId="61" xfId="0" applyNumberFormat="1" applyFont="1" applyFill="1" applyBorder="1" applyAlignment="1" applyProtection="1">
      <alignment vertical="center" wrapText="1"/>
      <protection locked="0"/>
    </xf>
    <xf numFmtId="4" fontId="20" fillId="2" borderId="63" xfId="0" applyNumberFormat="1" applyFont="1" applyFill="1" applyBorder="1" applyAlignment="1" applyProtection="1">
      <alignment vertical="center" wrapText="1"/>
      <protection locked="0"/>
    </xf>
    <xf numFmtId="164" fontId="10" fillId="2" borderId="66" xfId="0" applyNumberFormat="1" applyFont="1" applyFill="1" applyBorder="1" applyAlignment="1" applyProtection="1">
      <alignment vertical="center" wrapText="1"/>
      <protection locked="0"/>
    </xf>
    <xf numFmtId="164" fontId="10" fillId="2" borderId="68" xfId="0" applyNumberFormat="1" applyFont="1" applyFill="1" applyBorder="1" applyAlignment="1" applyProtection="1">
      <alignment vertical="center" wrapText="1"/>
      <protection locked="0"/>
    </xf>
    <xf numFmtId="164" fontId="21" fillId="0" borderId="70" xfId="0" applyNumberFormat="1" applyFont="1" applyFill="1" applyBorder="1" applyAlignment="1" applyProtection="1">
      <alignment vertical="center" wrapText="1"/>
    </xf>
    <xf numFmtId="164" fontId="10" fillId="2" borderId="72" xfId="0" applyNumberFormat="1" applyFont="1" applyFill="1" applyBorder="1" applyAlignment="1" applyProtection="1">
      <alignment vertical="center" wrapText="1"/>
      <protection locked="0"/>
    </xf>
    <xf numFmtId="164" fontId="10" fillId="2" borderId="101" xfId="0" applyNumberFormat="1" applyFont="1" applyFill="1" applyBorder="1" applyAlignment="1" applyProtection="1">
      <alignment vertical="center" wrapText="1"/>
      <protection locked="0"/>
    </xf>
    <xf numFmtId="164" fontId="21" fillId="0" borderId="64" xfId="0" applyNumberFormat="1" applyFont="1" applyFill="1" applyBorder="1" applyAlignment="1">
      <alignment vertical="center" wrapText="1"/>
    </xf>
    <xf numFmtId="164" fontId="10" fillId="0" borderId="66" xfId="0" applyNumberFormat="1" applyFont="1" applyFill="1" applyBorder="1" applyAlignment="1">
      <alignment vertical="center" wrapText="1"/>
    </xf>
    <xf numFmtId="164" fontId="10" fillId="0" borderId="68" xfId="0" applyNumberFormat="1" applyFont="1" applyFill="1" applyBorder="1" applyAlignment="1">
      <alignment vertical="center" wrapText="1"/>
    </xf>
    <xf numFmtId="4" fontId="29" fillId="0" borderId="45" xfId="0" applyNumberFormat="1" applyFont="1" applyFill="1" applyBorder="1" applyAlignment="1">
      <alignment horizontal="right" vertical="center" wrapText="1"/>
    </xf>
    <xf numFmtId="4" fontId="20" fillId="2" borderId="46" xfId="0" applyNumberFormat="1" applyFont="1" applyFill="1" applyBorder="1" applyAlignment="1" applyProtection="1">
      <alignment vertical="center" wrapText="1"/>
      <protection locked="0"/>
    </xf>
    <xf numFmtId="4" fontId="20" fillId="2" borderId="49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</xf>
    <xf numFmtId="164" fontId="10" fillId="0" borderId="38" xfId="0" applyNumberFormat="1" applyFont="1" applyFill="1" applyBorder="1" applyAlignment="1" applyProtection="1">
      <alignment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4" fontId="20" fillId="2" borderId="37" xfId="0" applyNumberFormat="1" applyFont="1" applyFill="1" applyBorder="1" applyAlignment="1" applyProtection="1">
      <alignment vertical="center" wrapText="1"/>
      <protection locked="0"/>
    </xf>
    <xf numFmtId="4" fontId="20" fillId="2" borderId="38" xfId="0" applyNumberFormat="1" applyFont="1" applyFill="1" applyBorder="1" applyAlignment="1" applyProtection="1">
      <alignment vertical="center" wrapText="1"/>
      <protection locked="0"/>
    </xf>
    <xf numFmtId="164" fontId="21" fillId="0" borderId="77" xfId="0" applyNumberFormat="1" applyFont="1" applyFill="1" applyBorder="1" applyAlignment="1" applyProtection="1">
      <alignment vertical="center" wrapText="1"/>
    </xf>
    <xf numFmtId="164" fontId="10" fillId="2" borderId="76" xfId="0" applyNumberFormat="1" applyFont="1" applyFill="1" applyBorder="1" applyAlignment="1" applyProtection="1">
      <alignment vertical="center" wrapText="1"/>
      <protection locked="0"/>
    </xf>
    <xf numFmtId="164" fontId="10" fillId="2" borderId="78" xfId="0" applyNumberFormat="1" applyFont="1" applyFill="1" applyBorder="1" applyAlignment="1" applyProtection="1">
      <alignment vertical="center" wrapText="1"/>
      <protection locked="0"/>
    </xf>
    <xf numFmtId="164" fontId="21" fillId="0" borderId="59" xfId="0" applyNumberFormat="1" applyFont="1" applyFill="1" applyBorder="1" applyAlignment="1" applyProtection="1">
      <alignment vertical="center" wrapText="1"/>
    </xf>
    <xf numFmtId="164" fontId="10" fillId="2" borderId="61" xfId="0" applyNumberFormat="1" applyFont="1" applyFill="1" applyBorder="1" applyAlignment="1" applyProtection="1">
      <alignment vertical="center" wrapText="1"/>
      <protection locked="0"/>
    </xf>
    <xf numFmtId="164" fontId="10" fillId="2" borderId="63" xfId="0" applyNumberFormat="1" applyFont="1" applyFill="1" applyBorder="1" applyAlignment="1" applyProtection="1">
      <alignment vertical="center" wrapText="1"/>
      <protection locked="0"/>
    </xf>
    <xf numFmtId="164" fontId="10" fillId="2" borderId="69" xfId="0" applyNumberFormat="1" applyFont="1" applyFill="1" applyBorder="1" applyAlignment="1" applyProtection="1">
      <alignment vertical="center" wrapText="1"/>
      <protection locked="0"/>
    </xf>
    <xf numFmtId="164" fontId="10" fillId="2" borderId="79" xfId="0" applyNumberFormat="1" applyFont="1" applyFill="1" applyBorder="1" applyAlignment="1" applyProtection="1">
      <alignment vertical="center" wrapText="1"/>
      <protection locked="0"/>
    </xf>
    <xf numFmtId="164" fontId="10" fillId="0" borderId="72" xfId="0" applyNumberFormat="1" applyFont="1" applyFill="1" applyBorder="1" applyAlignment="1" applyProtection="1">
      <alignment vertical="center" wrapText="1"/>
    </xf>
    <xf numFmtId="164" fontId="10" fillId="0" borderId="101" xfId="0" applyNumberFormat="1" applyFont="1" applyFill="1" applyBorder="1" applyAlignment="1" applyProtection="1">
      <alignment vertical="center" wrapText="1"/>
    </xf>
    <xf numFmtId="164" fontId="36" fillId="0" borderId="34" xfId="0" applyNumberFormat="1" applyFont="1" applyFill="1" applyBorder="1" applyAlignment="1" applyProtection="1">
      <alignment vertical="center" wrapText="1"/>
    </xf>
    <xf numFmtId="164" fontId="19" fillId="0" borderId="33" xfId="0" applyNumberFormat="1" applyFont="1" applyFill="1" applyBorder="1" applyAlignment="1" applyProtection="1">
      <alignment vertical="center" wrapText="1"/>
    </xf>
    <xf numFmtId="164" fontId="19" fillId="0" borderId="32" xfId="0" applyNumberFormat="1" applyFont="1" applyFill="1" applyBorder="1" applyAlignment="1" applyProtection="1">
      <alignment vertical="center" wrapText="1"/>
    </xf>
    <xf numFmtId="3" fontId="39" fillId="0" borderId="41" xfId="0" applyNumberFormat="1" applyFont="1" applyFill="1" applyBorder="1" applyAlignment="1" applyProtection="1">
      <alignment vertical="center" wrapText="1"/>
    </xf>
    <xf numFmtId="3" fontId="38" fillId="2" borderId="37" xfId="0" applyNumberFormat="1" applyFont="1" applyFill="1" applyBorder="1" applyAlignment="1" applyProtection="1">
      <alignment vertical="center" wrapText="1"/>
      <protection locked="0"/>
    </xf>
    <xf numFmtId="3" fontId="38" fillId="2" borderId="38" xfId="0" applyNumberFormat="1" applyFont="1" applyFill="1" applyBorder="1" applyAlignment="1" applyProtection="1">
      <alignment vertical="center" wrapText="1"/>
      <protection locked="0"/>
    </xf>
    <xf numFmtId="4" fontId="39" fillId="0" borderId="41" xfId="0" applyNumberFormat="1" applyFont="1" applyFill="1" applyBorder="1" applyAlignment="1">
      <alignment horizontal="right" vertical="center" wrapText="1"/>
    </xf>
    <xf numFmtId="4" fontId="38" fillId="2" borderId="37" xfId="0" applyNumberFormat="1" applyFont="1" applyFill="1" applyBorder="1" applyAlignment="1" applyProtection="1">
      <alignment vertical="center" wrapText="1"/>
      <protection locked="0"/>
    </xf>
    <xf numFmtId="4" fontId="38" fillId="2" borderId="38" xfId="0" applyNumberFormat="1" applyFont="1" applyFill="1" applyBorder="1" applyAlignment="1" applyProtection="1">
      <alignment vertical="center" wrapText="1"/>
      <protection locked="0"/>
    </xf>
    <xf numFmtId="4" fontId="39" fillId="0" borderId="59" xfId="0" applyNumberFormat="1" applyFont="1" applyFill="1" applyBorder="1" applyAlignment="1">
      <alignment horizontal="right" vertical="center" wrapText="1"/>
    </xf>
    <xf numFmtId="4" fontId="38" fillId="2" borderId="61" xfId="0" applyNumberFormat="1" applyFont="1" applyFill="1" applyBorder="1" applyAlignment="1" applyProtection="1">
      <alignment vertical="center" wrapText="1"/>
      <protection locked="0"/>
    </xf>
    <xf numFmtId="4" fontId="38" fillId="2" borderId="63" xfId="0" applyNumberFormat="1" applyFont="1" applyFill="1" applyBorder="1" applyAlignment="1" applyProtection="1">
      <alignment vertical="center" wrapText="1"/>
      <protection locked="0"/>
    </xf>
    <xf numFmtId="4" fontId="29" fillId="0" borderId="64" xfId="0" applyNumberFormat="1" applyFont="1" applyFill="1" applyBorder="1" applyAlignment="1">
      <alignment horizontal="right" vertical="center" wrapText="1"/>
    </xf>
    <xf numFmtId="4" fontId="20" fillId="2" borderId="66" xfId="0" applyNumberFormat="1" applyFont="1" applyFill="1" applyBorder="1" applyAlignment="1" applyProtection="1">
      <alignment vertical="center" wrapText="1"/>
      <protection locked="0"/>
    </xf>
    <xf numFmtId="4" fontId="20" fillId="2" borderId="68" xfId="0" applyNumberFormat="1" applyFont="1" applyFill="1" applyBorder="1" applyAlignment="1" applyProtection="1">
      <alignment vertical="center" wrapText="1"/>
      <protection locked="0"/>
    </xf>
    <xf numFmtId="164" fontId="16" fillId="8" borderId="28" xfId="0" applyNumberFormat="1" applyFont="1" applyFill="1" applyBorder="1" applyAlignment="1">
      <alignment vertical="center" wrapText="1"/>
    </xf>
    <xf numFmtId="164" fontId="16" fillId="8" borderId="85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21" fillId="2" borderId="11" xfId="0" applyNumberFormat="1" applyFont="1" applyFill="1" applyBorder="1" applyAlignment="1" applyProtection="1">
      <alignment vertical="center" wrapText="1"/>
      <protection locked="0"/>
    </xf>
    <xf numFmtId="164" fontId="21" fillId="2" borderId="17" xfId="0" applyNumberFormat="1" applyFont="1" applyFill="1" applyBorder="1" applyAlignment="1" applyProtection="1">
      <alignment vertical="center" wrapText="1"/>
      <protection locked="0"/>
    </xf>
    <xf numFmtId="168" fontId="16" fillId="8" borderId="58" xfId="0" applyNumberFormat="1" applyFont="1" applyFill="1" applyBorder="1" applyAlignment="1">
      <alignment vertical="center" wrapText="1"/>
    </xf>
    <xf numFmtId="168" fontId="16" fillId="8" borderId="29" xfId="0" applyNumberFormat="1" applyFont="1" applyFill="1" applyBorder="1" applyAlignment="1">
      <alignment vertical="center" wrapText="1"/>
    </xf>
    <xf numFmtId="168" fontId="16" fillId="8" borderId="27" xfId="0" applyNumberFormat="1" applyFont="1" applyFill="1" applyBorder="1" applyAlignment="1">
      <alignment vertical="center" wrapText="1"/>
    </xf>
    <xf numFmtId="164" fontId="14" fillId="8" borderId="58" xfId="0" applyNumberFormat="1" applyFont="1" applyFill="1" applyBorder="1" applyAlignment="1">
      <alignment vertical="center" wrapText="1"/>
    </xf>
    <xf numFmtId="164" fontId="14" fillId="8" borderId="29" xfId="0" applyNumberFormat="1" applyFont="1" applyFill="1" applyBorder="1" applyAlignment="1">
      <alignment vertical="center" wrapText="1"/>
    </xf>
    <xf numFmtId="164" fontId="14" fillId="8" borderId="27" xfId="0" applyNumberFormat="1" applyFont="1" applyFill="1" applyBorder="1" applyAlignment="1">
      <alignment vertical="center" wrapText="1"/>
    </xf>
    <xf numFmtId="164" fontId="14" fillId="6" borderId="58" xfId="0" applyNumberFormat="1" applyFont="1" applyFill="1" applyBorder="1" applyAlignment="1">
      <alignment vertical="center" wrapText="1"/>
    </xf>
    <xf numFmtId="164" fontId="14" fillId="6" borderId="29" xfId="0" applyNumberFormat="1" applyFont="1" applyFill="1" applyBorder="1" applyAlignment="1">
      <alignment vertical="center" wrapText="1"/>
    </xf>
    <xf numFmtId="164" fontId="14" fillId="6" borderId="27" xfId="0" applyNumberFormat="1" applyFont="1" applyFill="1" applyBorder="1" applyAlignment="1">
      <alignment vertical="center" wrapText="1"/>
    </xf>
    <xf numFmtId="164" fontId="14" fillId="8" borderId="16" xfId="0" applyNumberFormat="1" applyFont="1" applyFill="1" applyBorder="1" applyAlignment="1">
      <alignment vertical="center" wrapText="1"/>
    </xf>
    <xf numFmtId="164" fontId="14" fillId="8" borderId="4" xfId="0" applyNumberFormat="1" applyFont="1" applyFill="1" applyBorder="1" applyAlignment="1">
      <alignment vertical="center" wrapText="1"/>
    </xf>
    <xf numFmtId="164" fontId="14" fillId="8" borderId="12" xfId="0" applyNumberFormat="1" applyFont="1" applyFill="1" applyBorder="1" applyAlignment="1">
      <alignment vertical="center" wrapText="1"/>
    </xf>
    <xf numFmtId="164" fontId="21" fillId="0" borderId="34" xfId="0" applyNumberFormat="1" applyFont="1" applyFill="1" applyBorder="1" applyAlignment="1">
      <alignment vertical="center" wrapText="1"/>
    </xf>
    <xf numFmtId="164" fontId="10" fillId="0" borderId="33" xfId="0" applyNumberFormat="1" applyFont="1" applyFill="1" applyBorder="1" applyAlignment="1">
      <alignment vertical="center" wrapText="1"/>
    </xf>
    <xf numFmtId="164" fontId="10" fillId="0" borderId="32" xfId="0" applyNumberFormat="1" applyFont="1" applyFill="1" applyBorder="1" applyAlignment="1">
      <alignment vertical="center" wrapText="1"/>
    </xf>
    <xf numFmtId="4" fontId="39" fillId="0" borderId="45" xfId="0" applyNumberFormat="1" applyFont="1" applyFill="1" applyBorder="1" applyAlignment="1">
      <alignment horizontal="right" vertical="center" wrapText="1"/>
    </xf>
    <xf numFmtId="4" fontId="38" fillId="2" borderId="46" xfId="0" applyNumberFormat="1" applyFont="1" applyFill="1" applyBorder="1" applyAlignment="1" applyProtection="1">
      <alignment vertical="center" wrapText="1"/>
      <protection locked="0"/>
    </xf>
    <xf numFmtId="4" fontId="38" fillId="2" borderId="49" xfId="0" applyNumberFormat="1" applyFont="1" applyFill="1" applyBorder="1" applyAlignment="1" applyProtection="1">
      <alignment vertical="center" wrapText="1"/>
      <protection locked="0"/>
    </xf>
    <xf numFmtId="164" fontId="36" fillId="0" borderId="41" xfId="0" applyNumberFormat="1" applyFont="1" applyFill="1" applyBorder="1" applyAlignment="1" applyProtection="1">
      <alignment vertical="center" wrapText="1"/>
    </xf>
    <xf numFmtId="164" fontId="19" fillId="0" borderId="37" xfId="0" applyNumberFormat="1" applyFont="1" applyFill="1" applyBorder="1" applyAlignment="1" applyProtection="1">
      <alignment vertical="center" wrapText="1"/>
    </xf>
    <xf numFmtId="164" fontId="19" fillId="0" borderId="38" xfId="0" applyNumberFormat="1" applyFont="1" applyFill="1" applyBorder="1" applyAlignment="1" applyProtection="1">
      <alignment vertical="center" wrapText="1"/>
    </xf>
    <xf numFmtId="4" fontId="29" fillId="0" borderId="41" xfId="0" applyNumberFormat="1" applyFont="1" applyFill="1" applyBorder="1" applyAlignment="1" applyProtection="1">
      <alignment vertical="center" wrapText="1"/>
    </xf>
    <xf numFmtId="165" fontId="29" fillId="0" borderId="41" xfId="0" applyNumberFormat="1" applyFont="1" applyBorder="1" applyAlignment="1">
      <alignment vertical="center" wrapText="1"/>
    </xf>
    <xf numFmtId="165" fontId="20" fillId="2" borderId="37" xfId="0" applyNumberFormat="1" applyFont="1" applyFill="1" applyBorder="1" applyAlignment="1" applyProtection="1">
      <alignment vertical="center" wrapText="1"/>
      <protection locked="0"/>
    </xf>
    <xf numFmtId="165" fontId="20" fillId="2" borderId="38" xfId="0" applyNumberFormat="1" applyFont="1" applyFill="1" applyBorder="1" applyAlignment="1" applyProtection="1">
      <alignment vertical="center" wrapText="1"/>
      <protection locked="0"/>
    </xf>
    <xf numFmtId="164" fontId="21" fillId="0" borderId="41" xfId="0" applyNumberFormat="1" applyFont="1" applyFill="1" applyBorder="1" applyAlignment="1">
      <alignment vertical="center" wrapText="1"/>
    </xf>
    <xf numFmtId="164" fontId="10" fillId="0" borderId="37" xfId="0" applyNumberFormat="1" applyFont="1" applyFill="1" applyBorder="1" applyAlignment="1">
      <alignment vertical="center" wrapText="1"/>
    </xf>
    <xf numFmtId="164" fontId="10" fillId="0" borderId="38" xfId="0" applyNumberFormat="1" applyFont="1" applyFill="1" applyBorder="1" applyAlignment="1">
      <alignment vertical="center" wrapText="1"/>
    </xf>
    <xf numFmtId="165" fontId="39" fillId="0" borderId="41" xfId="0" applyNumberFormat="1" applyFont="1" applyBorder="1" applyAlignment="1">
      <alignment vertical="center" wrapText="1"/>
    </xf>
    <xf numFmtId="165" fontId="38" fillId="2" borderId="37" xfId="0" applyNumberFormat="1" applyFont="1" applyFill="1" applyBorder="1" applyAlignment="1" applyProtection="1">
      <alignment vertical="center" wrapText="1"/>
      <protection locked="0"/>
    </xf>
    <xf numFmtId="165" fontId="38" fillId="2" borderId="38" xfId="0" applyNumberFormat="1" applyFont="1" applyFill="1" applyBorder="1" applyAlignment="1" applyProtection="1">
      <alignment vertical="center" wrapText="1"/>
      <protection locked="0"/>
    </xf>
    <xf numFmtId="166" fontId="39" fillId="0" borderId="41" xfId="0" applyNumberFormat="1" applyFont="1" applyBorder="1" applyAlignment="1">
      <alignment vertical="center" wrapText="1"/>
    </xf>
    <xf numFmtId="166" fontId="38" fillId="2" borderId="37" xfId="0" applyNumberFormat="1" applyFont="1" applyFill="1" applyBorder="1" applyAlignment="1" applyProtection="1">
      <alignment vertical="center" wrapText="1"/>
      <protection locked="0"/>
    </xf>
    <xf numFmtId="166" fontId="38" fillId="2" borderId="38" xfId="0" applyNumberFormat="1" applyFont="1" applyFill="1" applyBorder="1" applyAlignment="1" applyProtection="1">
      <alignment vertical="center" wrapText="1"/>
      <protection locked="0"/>
    </xf>
    <xf numFmtId="164" fontId="10" fillId="2" borderId="21" xfId="0" applyNumberFormat="1" applyFont="1" applyFill="1" applyBorder="1" applyAlignment="1" applyProtection="1">
      <alignment vertical="center" wrapText="1"/>
      <protection locked="0"/>
    </xf>
    <xf numFmtId="164" fontId="10" fillId="2" borderId="26" xfId="0" applyNumberFormat="1" applyFont="1" applyFill="1" applyBorder="1" applyAlignment="1" applyProtection="1">
      <alignment vertical="center" wrapText="1"/>
      <protection locked="0"/>
    </xf>
    <xf numFmtId="0" fontId="13" fillId="0" borderId="87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vertical="center" wrapText="1"/>
    </xf>
    <xf numFmtId="0" fontId="13" fillId="0" borderId="86" xfId="0" applyFont="1" applyBorder="1" applyAlignment="1">
      <alignment horizontal="center" vertical="center"/>
    </xf>
    <xf numFmtId="164" fontId="21" fillId="0" borderId="124" xfId="0" applyNumberFormat="1" applyFont="1" applyFill="1" applyBorder="1" applyAlignment="1" applyProtection="1">
      <alignment vertical="center" wrapText="1"/>
    </xf>
    <xf numFmtId="164" fontId="10" fillId="2" borderId="87" xfId="0" applyNumberFormat="1" applyFont="1" applyFill="1" applyBorder="1" applyAlignment="1" applyProtection="1">
      <alignment vertical="center" wrapText="1"/>
      <protection locked="0"/>
    </xf>
    <xf numFmtId="164" fontId="10" fillId="2" borderId="126" xfId="0" applyNumberFormat="1" applyFont="1" applyFill="1" applyBorder="1" applyAlignment="1" applyProtection="1">
      <alignment vertical="center" wrapText="1"/>
      <protection locked="0"/>
    </xf>
    <xf numFmtId="164" fontId="16" fillId="9" borderId="28" xfId="0" applyNumberFormat="1" applyFont="1" applyFill="1" applyBorder="1" applyAlignment="1">
      <alignment vertical="center" wrapText="1"/>
    </xf>
    <xf numFmtId="164" fontId="16" fillId="9" borderId="85" xfId="0" applyNumberFormat="1" applyFont="1" applyFill="1" applyBorder="1" applyAlignment="1">
      <alignment vertical="center" wrapText="1"/>
    </xf>
    <xf numFmtId="167" fontId="14" fillId="5" borderId="58" xfId="0" applyNumberFormat="1" applyFont="1" applyFill="1" applyBorder="1" applyAlignment="1">
      <alignment vertical="center" wrapText="1"/>
    </xf>
    <xf numFmtId="167" fontId="14" fillId="5" borderId="29" xfId="0" applyNumberFormat="1" applyFont="1" applyFill="1" applyBorder="1" applyAlignment="1">
      <alignment vertical="center" wrapText="1"/>
    </xf>
    <xf numFmtId="167" fontId="14" fillId="5" borderId="27" xfId="0" applyNumberFormat="1" applyFont="1" applyFill="1" applyBorder="1" applyAlignment="1">
      <alignment vertical="center" wrapText="1"/>
    </xf>
    <xf numFmtId="167" fontId="13" fillId="0" borderId="34" xfId="0" applyNumberFormat="1" applyFont="1" applyFill="1" applyBorder="1" applyAlignment="1">
      <alignment vertical="center" wrapText="1"/>
    </xf>
    <xf numFmtId="167" fontId="13" fillId="0" borderId="33" xfId="0" applyNumberFormat="1" applyFont="1" applyFill="1" applyBorder="1" applyAlignment="1">
      <alignment vertical="center" wrapText="1"/>
    </xf>
    <xf numFmtId="167" fontId="13" fillId="0" borderId="32" xfId="0" applyNumberFormat="1" applyFont="1" applyFill="1" applyBorder="1" applyAlignment="1">
      <alignment vertical="center" wrapText="1"/>
    </xf>
    <xf numFmtId="167" fontId="13" fillId="0" borderId="41" xfId="0" applyNumberFormat="1" applyFont="1" applyFill="1" applyBorder="1" applyAlignment="1">
      <alignment vertical="center" wrapText="1"/>
    </xf>
    <xf numFmtId="167" fontId="13" fillId="0" borderId="37" xfId="0" applyNumberFormat="1" applyFont="1" applyFill="1" applyBorder="1" applyAlignment="1">
      <alignment vertical="center" wrapText="1"/>
    </xf>
    <xf numFmtId="167" fontId="13" fillId="0" borderId="38" xfId="0" applyNumberFormat="1" applyFont="1" applyFill="1" applyBorder="1" applyAlignment="1">
      <alignment vertical="center" wrapText="1"/>
    </xf>
    <xf numFmtId="167" fontId="27" fillId="6" borderId="28" xfId="0" applyNumberFormat="1" applyFont="1" applyFill="1" applyBorder="1" applyAlignment="1" applyProtection="1">
      <alignment vertical="center" wrapText="1"/>
    </xf>
    <xf numFmtId="167" fontId="27" fillId="6" borderId="29" xfId="0" applyNumberFormat="1" applyFont="1" applyFill="1" applyBorder="1" applyAlignment="1" applyProtection="1">
      <alignment vertical="center" wrapText="1"/>
    </xf>
    <xf numFmtId="167" fontId="27" fillId="6" borderId="85" xfId="0" applyNumberFormat="1" applyFont="1" applyFill="1" applyBorder="1" applyAlignment="1" applyProtection="1">
      <alignment vertical="center" wrapText="1"/>
    </xf>
    <xf numFmtId="167" fontId="16" fillId="8" borderId="19" xfId="0" applyNumberFormat="1" applyFont="1" applyFill="1" applyBorder="1" applyAlignment="1" applyProtection="1">
      <alignment vertical="center" wrapText="1"/>
    </xf>
    <xf numFmtId="167" fontId="16" fillId="8" borderId="21" xfId="0" applyNumberFormat="1" applyFont="1" applyFill="1" applyBorder="1" applyAlignment="1" applyProtection="1">
      <alignment vertical="center" wrapText="1"/>
    </xf>
    <xf numFmtId="167" fontId="16" fillId="8" borderId="23" xfId="0" applyNumberFormat="1" applyFont="1" applyFill="1" applyBorder="1" applyAlignment="1" applyProtection="1">
      <alignment vertical="center" wrapText="1"/>
    </xf>
    <xf numFmtId="167" fontId="16" fillId="8" borderId="58" xfId="0" applyNumberFormat="1" applyFont="1" applyFill="1" applyBorder="1" applyAlignment="1" applyProtection="1">
      <alignment vertical="center" wrapText="1"/>
    </xf>
    <xf numFmtId="167" fontId="16" fillId="8" borderId="29" xfId="0" applyNumberFormat="1" applyFont="1" applyFill="1" applyBorder="1" applyAlignment="1" applyProtection="1">
      <alignment vertical="center" wrapText="1"/>
    </xf>
    <xf numFmtId="167" fontId="16" fillId="8" borderId="85" xfId="0" applyNumberFormat="1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167" fontId="10" fillId="0" borderId="14" xfId="0" applyNumberFormat="1" applyFont="1" applyFill="1" applyBorder="1" applyAlignment="1" applyProtection="1">
      <alignment vertical="center" wrapText="1"/>
    </xf>
    <xf numFmtId="167" fontId="10" fillId="0" borderId="33" xfId="0" applyNumberFormat="1" applyFont="1" applyFill="1" applyBorder="1" applyAlignment="1" applyProtection="1">
      <alignment vertical="center" wrapText="1"/>
    </xf>
    <xf numFmtId="167" fontId="10" fillId="0" borderId="15" xfId="0" applyNumberFormat="1" applyFont="1" applyFill="1" applyBorder="1" applyAlignment="1" applyProtection="1">
      <alignment vertical="center" wrapText="1"/>
    </xf>
    <xf numFmtId="168" fontId="24" fillId="0" borderId="39" xfId="0" applyNumberFormat="1" applyFont="1" applyFill="1" applyBorder="1" applyAlignment="1" applyProtection="1">
      <alignment horizontal="center" vertical="center" wrapText="1"/>
    </xf>
    <xf numFmtId="168" fontId="24" fillId="0" borderId="37" xfId="0" applyNumberFormat="1" applyFont="1" applyFill="1" applyBorder="1" applyAlignment="1" applyProtection="1">
      <alignment horizontal="center" vertical="center" wrapText="1"/>
    </xf>
    <xf numFmtId="168" fontId="24" fillId="0" borderId="44" xfId="0" applyNumberFormat="1" applyFont="1" applyFill="1" applyBorder="1" applyAlignment="1" applyProtection="1">
      <alignment horizontal="center" vertical="center" wrapText="1"/>
    </xf>
    <xf numFmtId="167" fontId="14" fillId="8" borderId="2" xfId="0" applyNumberFormat="1" applyFont="1" applyFill="1" applyBorder="1" applyAlignment="1" applyProtection="1">
      <alignment vertical="center" wrapText="1"/>
    </xf>
    <xf numFmtId="167" fontId="14" fillId="8" borderId="4" xfId="0" applyNumberFormat="1" applyFont="1" applyFill="1" applyBorder="1" applyAlignment="1" applyProtection="1">
      <alignment vertical="center" wrapText="1"/>
    </xf>
    <xf numFmtId="167" fontId="14" fillId="8" borderId="6" xfId="0" applyNumberFormat="1" applyFont="1" applyFill="1" applyBorder="1" applyAlignment="1" applyProtection="1">
      <alignment vertical="center" wrapText="1"/>
    </xf>
    <xf numFmtId="167" fontId="10" fillId="0" borderId="52" xfId="0" applyNumberFormat="1" applyFont="1" applyFill="1" applyBorder="1" applyAlignment="1" applyProtection="1">
      <alignment vertical="center" wrapText="1"/>
    </xf>
    <xf numFmtId="167" fontId="10" fillId="0" borderId="56" xfId="0" applyNumberFormat="1" applyFont="1" applyFill="1" applyBorder="1" applyAlignment="1" applyProtection="1">
      <alignment vertical="center" wrapText="1"/>
    </xf>
    <xf numFmtId="167" fontId="10" fillId="0" borderId="98" xfId="0" applyNumberFormat="1" applyFont="1" applyFill="1" applyBorder="1" applyAlignment="1" applyProtection="1">
      <alignment vertical="center" wrapText="1"/>
    </xf>
    <xf numFmtId="168" fontId="36" fillId="0" borderId="39" xfId="0" applyNumberFormat="1" applyFont="1" applyFill="1" applyBorder="1" applyAlignment="1" applyProtection="1">
      <alignment horizontal="center" vertical="center" wrapText="1"/>
    </xf>
    <xf numFmtId="168" fontId="36" fillId="0" borderId="37" xfId="0" applyNumberFormat="1" applyFont="1" applyFill="1" applyBorder="1" applyAlignment="1" applyProtection="1">
      <alignment horizontal="center" vertical="center" wrapText="1"/>
    </xf>
    <xf numFmtId="168" fontId="36" fillId="0" borderId="44" xfId="0" applyNumberFormat="1" applyFont="1" applyFill="1" applyBorder="1" applyAlignment="1" applyProtection="1">
      <alignment horizontal="center" vertical="center" wrapText="1"/>
    </xf>
    <xf numFmtId="168" fontId="36" fillId="0" borderId="99" xfId="0" applyNumberFormat="1" applyFont="1" applyFill="1" applyBorder="1" applyAlignment="1" applyProtection="1">
      <alignment horizontal="center" vertical="center" wrapText="1"/>
    </xf>
    <xf numFmtId="168" fontId="36" fillId="0" borderId="61" xfId="0" applyNumberFormat="1" applyFont="1" applyFill="1" applyBorder="1" applyAlignment="1" applyProtection="1">
      <alignment horizontal="center" vertical="center" wrapText="1"/>
    </xf>
    <xf numFmtId="168" fontId="36" fillId="0" borderId="105" xfId="0" applyNumberFormat="1" applyFont="1" applyFill="1" applyBorder="1" applyAlignment="1" applyProtection="1">
      <alignment horizontal="center" vertical="center" wrapText="1"/>
    </xf>
    <xf numFmtId="164" fontId="10" fillId="0" borderId="66" xfId="0" applyNumberFormat="1" applyFont="1" applyFill="1" applyBorder="1" applyAlignment="1" applyProtection="1">
      <alignment vertical="center" wrapText="1"/>
    </xf>
    <xf numFmtId="164" fontId="10" fillId="0" borderId="104" xfId="0" applyNumberFormat="1" applyFont="1" applyFill="1" applyBorder="1" applyAlignment="1" applyProtection="1">
      <alignment vertical="center" wrapText="1"/>
    </xf>
    <xf numFmtId="167" fontId="10" fillId="0" borderId="103" xfId="0" applyNumberFormat="1" applyFont="1" applyFill="1" applyBorder="1" applyAlignment="1" applyProtection="1">
      <alignment vertical="center" wrapText="1"/>
    </xf>
    <xf numFmtId="167" fontId="10" fillId="0" borderId="66" xfId="0" applyNumberFormat="1" applyFont="1" applyFill="1" applyBorder="1" applyAlignment="1" applyProtection="1">
      <alignment vertical="center" wrapText="1"/>
    </xf>
    <xf numFmtId="167" fontId="10" fillId="0" borderId="104" xfId="0" applyNumberFormat="1" applyFont="1" applyFill="1" applyBorder="1" applyAlignment="1" applyProtection="1">
      <alignment vertical="center" wrapText="1"/>
    </xf>
    <xf numFmtId="164" fontId="10" fillId="0" borderId="108" xfId="0" applyNumberFormat="1" applyFont="1" applyFill="1" applyBorder="1" applyAlignment="1" applyProtection="1">
      <alignment vertical="center" wrapText="1"/>
    </xf>
    <xf numFmtId="167" fontId="10" fillId="0" borderId="107" xfId="0" applyNumberFormat="1" applyFont="1" applyFill="1" applyBorder="1" applyAlignment="1" applyProtection="1">
      <alignment vertical="center" wrapText="1"/>
    </xf>
    <xf numFmtId="167" fontId="10" fillId="0" borderId="72" xfId="0" applyNumberFormat="1" applyFont="1" applyFill="1" applyBorder="1" applyAlignment="1" applyProtection="1">
      <alignment vertical="center" wrapText="1"/>
    </xf>
    <xf numFmtId="167" fontId="10" fillId="0" borderId="108" xfId="0" applyNumberFormat="1" applyFont="1" applyFill="1" applyBorder="1" applyAlignment="1" applyProtection="1">
      <alignment vertical="center" wrapText="1"/>
    </xf>
    <xf numFmtId="168" fontId="36" fillId="0" borderId="102" xfId="0" applyNumberFormat="1" applyFont="1" applyFill="1" applyBorder="1" applyAlignment="1" applyProtection="1">
      <alignment horizontal="center" vertical="center" wrapText="1"/>
    </xf>
    <xf numFmtId="168" fontId="36" fillId="0" borderId="46" xfId="0" applyNumberFormat="1" applyFont="1" applyFill="1" applyBorder="1" applyAlignment="1" applyProtection="1">
      <alignment horizontal="center" vertical="center" wrapText="1"/>
    </xf>
    <xf numFmtId="168" fontId="36" fillId="0" borderId="100" xfId="0" applyNumberFormat="1" applyFont="1" applyFill="1" applyBorder="1" applyAlignment="1" applyProtection="1">
      <alignment horizontal="center" vertical="center" wrapText="1"/>
    </xf>
    <xf numFmtId="164" fontId="10" fillId="0" borderId="44" xfId="0" applyNumberFormat="1" applyFont="1" applyFill="1" applyBorder="1" applyAlignment="1" applyProtection="1">
      <alignment vertical="center" wrapText="1"/>
    </xf>
    <xf numFmtId="167" fontId="10" fillId="0" borderId="39" xfId="0" applyNumberFormat="1" applyFont="1" applyFill="1" applyBorder="1" applyAlignment="1" applyProtection="1">
      <alignment vertical="center" wrapText="1"/>
    </xf>
    <xf numFmtId="167" fontId="10" fillId="0" borderId="37" xfId="0" applyNumberFormat="1" applyFont="1" applyFill="1" applyBorder="1" applyAlignment="1" applyProtection="1">
      <alignment vertical="center" wrapText="1"/>
    </xf>
    <xf numFmtId="167" fontId="10" fillId="0" borderId="44" xfId="0" applyNumberFormat="1" applyFont="1" applyFill="1" applyBorder="1" applyAlignment="1" applyProtection="1">
      <alignment vertical="center" wrapText="1"/>
    </xf>
    <xf numFmtId="167" fontId="10" fillId="0" borderId="16" xfId="0" applyNumberFormat="1" applyFont="1" applyFill="1" applyBorder="1" applyAlignment="1" applyProtection="1">
      <alignment vertical="center" wrapText="1"/>
    </xf>
    <xf numFmtId="167" fontId="10" fillId="0" borderId="11" xfId="0" applyNumberFormat="1" applyFont="1" applyFill="1" applyBorder="1" applyAlignment="1" applyProtection="1">
      <alignment vertical="center" wrapText="1"/>
    </xf>
    <xf numFmtId="167" fontId="10" fillId="0" borderId="12" xfId="0" applyNumberFormat="1" applyFont="1" applyFill="1" applyBorder="1" applyAlignment="1" applyProtection="1">
      <alignment vertical="center" wrapText="1"/>
    </xf>
    <xf numFmtId="164" fontId="19" fillId="0" borderId="44" xfId="0" applyNumberFormat="1" applyFont="1" applyFill="1" applyBorder="1" applyAlignment="1" applyProtection="1">
      <alignment vertical="center" wrapText="1"/>
    </xf>
    <xf numFmtId="167" fontId="19" fillId="0" borderId="39" xfId="0" applyNumberFormat="1" applyFont="1" applyFill="1" applyBorder="1" applyAlignment="1" applyProtection="1">
      <alignment vertical="center" wrapText="1"/>
    </xf>
    <xf numFmtId="167" fontId="19" fillId="0" borderId="37" xfId="0" applyNumberFormat="1" applyFont="1" applyFill="1" applyBorder="1" applyAlignment="1" applyProtection="1">
      <alignment vertical="center" wrapText="1"/>
    </xf>
    <xf numFmtId="167" fontId="19" fillId="0" borderId="44" xfId="0" applyNumberFormat="1" applyFont="1" applyFill="1" applyBorder="1" applyAlignment="1" applyProtection="1">
      <alignment vertical="center" wrapText="1"/>
    </xf>
    <xf numFmtId="168" fontId="76" fillId="0" borderId="39" xfId="0" applyNumberFormat="1" applyFont="1" applyFill="1" applyBorder="1" applyAlignment="1" applyProtection="1">
      <alignment horizontal="center" vertical="center" wrapText="1"/>
    </xf>
    <xf numFmtId="168" fontId="76" fillId="0" borderId="37" xfId="0" applyNumberFormat="1" applyFont="1" applyFill="1" applyBorder="1" applyAlignment="1" applyProtection="1">
      <alignment horizontal="center" vertical="center" wrapText="1"/>
    </xf>
    <xf numFmtId="168" fontId="76" fillId="0" borderId="44" xfId="0" applyNumberFormat="1" applyFont="1" applyFill="1" applyBorder="1" applyAlignment="1" applyProtection="1">
      <alignment horizontal="center" vertical="center" wrapText="1"/>
    </xf>
    <xf numFmtId="168" fontId="76" fillId="0" borderId="99" xfId="0" applyNumberFormat="1" applyFont="1" applyFill="1" applyBorder="1" applyAlignment="1" applyProtection="1">
      <alignment horizontal="center" vertical="center" wrapText="1"/>
    </xf>
    <xf numFmtId="168" fontId="76" fillId="0" borderId="61" xfId="0" applyNumberFormat="1" applyFont="1" applyFill="1" applyBorder="1" applyAlignment="1" applyProtection="1">
      <alignment horizontal="center" vertical="center" wrapText="1"/>
    </xf>
    <xf numFmtId="168" fontId="76" fillId="0" borderId="105" xfId="0" applyNumberFormat="1" applyFont="1" applyFill="1" applyBorder="1" applyAlignment="1" applyProtection="1">
      <alignment horizontal="center" vertical="center" wrapText="1"/>
    </xf>
    <xf numFmtId="164" fontId="10" fillId="0" borderId="69" xfId="0" applyNumberFormat="1" applyFont="1" applyFill="1" applyBorder="1" applyAlignment="1" applyProtection="1">
      <alignment vertical="center" wrapText="1"/>
    </xf>
    <xf numFmtId="164" fontId="10" fillId="0" borderId="111" xfId="0" applyNumberFormat="1" applyFont="1" applyFill="1" applyBorder="1" applyAlignment="1" applyProtection="1">
      <alignment vertical="center" wrapText="1"/>
    </xf>
    <xf numFmtId="167" fontId="10" fillId="0" borderId="106" xfId="0" applyNumberFormat="1" applyFont="1" applyFill="1" applyBorder="1" applyAlignment="1" applyProtection="1">
      <alignment vertical="center" wrapText="1"/>
    </xf>
    <xf numFmtId="167" fontId="10" fillId="0" borderId="69" xfId="0" applyNumberFormat="1" applyFont="1" applyFill="1" applyBorder="1" applyAlignment="1" applyProtection="1">
      <alignment vertical="center" wrapText="1"/>
    </xf>
    <xf numFmtId="167" fontId="10" fillId="0" borderId="111" xfId="0" applyNumberFormat="1" applyFont="1" applyFill="1" applyBorder="1" applyAlignment="1" applyProtection="1">
      <alignment vertical="center" wrapText="1"/>
    </xf>
    <xf numFmtId="164" fontId="10" fillId="0" borderId="76" xfId="0" applyNumberFormat="1" applyFont="1" applyFill="1" applyBorder="1" applyAlignment="1" applyProtection="1">
      <alignment vertical="center" wrapText="1"/>
    </xf>
    <xf numFmtId="164" fontId="10" fillId="0" borderId="110" xfId="0" applyNumberFormat="1" applyFont="1" applyFill="1" applyBorder="1" applyAlignment="1" applyProtection="1">
      <alignment vertical="center" wrapText="1"/>
    </xf>
    <xf numFmtId="167" fontId="10" fillId="0" borderId="109" xfId="0" applyNumberFormat="1" applyFont="1" applyFill="1" applyBorder="1" applyAlignment="1" applyProtection="1">
      <alignment vertical="center" wrapText="1"/>
    </xf>
    <xf numFmtId="167" fontId="10" fillId="0" borderId="76" xfId="0" applyNumberFormat="1" applyFont="1" applyFill="1" applyBorder="1" applyAlignment="1" applyProtection="1">
      <alignment vertical="center" wrapText="1"/>
    </xf>
    <xf numFmtId="167" fontId="10" fillId="0" borderId="110" xfId="0" applyNumberFormat="1" applyFont="1" applyFill="1" applyBorder="1" applyAlignment="1" applyProtection="1">
      <alignment vertical="center" wrapText="1"/>
    </xf>
    <xf numFmtId="167" fontId="16" fillId="8" borderId="2" xfId="0" applyNumberFormat="1" applyFont="1" applyFill="1" applyBorder="1" applyAlignment="1" applyProtection="1">
      <alignment vertical="center" wrapText="1"/>
    </xf>
    <xf numFmtId="167" fontId="16" fillId="8" borderId="4" xfId="0" applyNumberFormat="1" applyFont="1" applyFill="1" applyBorder="1" applyAlignment="1" applyProtection="1">
      <alignment vertical="center" wrapText="1"/>
    </xf>
    <xf numFmtId="167" fontId="16" fillId="8" borderId="6" xfId="0" applyNumberFormat="1" applyFont="1" applyFill="1" applyBorder="1" applyAlignment="1" applyProtection="1">
      <alignment vertical="center" wrapText="1"/>
    </xf>
    <xf numFmtId="167" fontId="21" fillId="9" borderId="28" xfId="0" applyNumberFormat="1" applyFont="1" applyFill="1" applyBorder="1" applyAlignment="1" applyProtection="1">
      <alignment vertical="center" wrapText="1"/>
    </xf>
    <xf numFmtId="167" fontId="21" fillId="9" borderId="29" xfId="0" applyNumberFormat="1" applyFont="1" applyFill="1" applyBorder="1" applyAlignment="1" applyProtection="1">
      <alignment vertical="center" wrapText="1"/>
    </xf>
    <xf numFmtId="167" fontId="21" fillId="9" borderId="85" xfId="0" applyNumberFormat="1" applyFont="1" applyFill="1" applyBorder="1" applyAlignment="1" applyProtection="1">
      <alignment vertical="center" wrapText="1"/>
    </xf>
    <xf numFmtId="167" fontId="21" fillId="9" borderId="25" xfId="0" applyNumberFormat="1" applyFont="1" applyFill="1" applyBorder="1" applyAlignment="1" applyProtection="1">
      <alignment vertical="center" wrapText="1"/>
    </xf>
    <xf numFmtId="167" fontId="21" fillId="9" borderId="21" xfId="0" applyNumberFormat="1" applyFont="1" applyFill="1" applyBorder="1" applyAlignment="1" applyProtection="1">
      <alignment vertical="center" wrapText="1"/>
    </xf>
    <xf numFmtId="167" fontId="21" fillId="9" borderId="23" xfId="0" applyNumberFormat="1" applyFont="1" applyFill="1" applyBorder="1" applyAlignment="1" applyProtection="1">
      <alignment vertical="center" wrapText="1"/>
    </xf>
    <xf numFmtId="167" fontId="10" fillId="0" borderId="113" xfId="0" applyNumberFormat="1" applyFont="1" applyFill="1" applyBorder="1" applyAlignment="1" applyProtection="1">
      <alignment vertical="center" wrapText="1"/>
    </xf>
    <xf numFmtId="167" fontId="10" fillId="0" borderId="87" xfId="0" applyNumberFormat="1" applyFont="1" applyFill="1" applyBorder="1" applyAlignment="1" applyProtection="1">
      <alignment vertical="center" wrapText="1"/>
    </xf>
    <xf numFmtId="167" fontId="10" fillId="0" borderId="114" xfId="0" applyNumberFormat="1" applyFont="1" applyFill="1" applyBorder="1" applyAlignment="1" applyProtection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0" fillId="6" borderId="37" xfId="0" applyNumberFormat="1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164" fontId="16" fillId="6" borderId="37" xfId="0" applyNumberFormat="1" applyFont="1" applyFill="1" applyBorder="1" applyAlignment="1">
      <alignment vertical="center" wrapText="1"/>
    </xf>
    <xf numFmtId="49" fontId="10" fillId="0" borderId="37" xfId="0" applyNumberFormat="1" applyFont="1" applyFill="1" applyBorder="1" applyAlignment="1">
      <alignment vertical="center" wrapText="1"/>
    </xf>
    <xf numFmtId="49" fontId="10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3" fillId="2" borderId="37" xfId="0" applyNumberFormat="1" applyFont="1" applyFill="1" applyBorder="1" applyAlignment="1" applyProtection="1">
      <alignment vertical="center" wrapText="1"/>
      <protection locked="0"/>
    </xf>
    <xf numFmtId="164" fontId="13" fillId="2" borderId="37" xfId="0" applyNumberFormat="1" applyFont="1" applyFill="1" applyBorder="1" applyAlignment="1" applyProtection="1">
      <alignment vertical="center" wrapText="1"/>
      <protection locked="0"/>
    </xf>
    <xf numFmtId="49" fontId="10" fillId="2" borderId="37" xfId="1" applyNumberFormat="1" applyFont="1" applyFill="1" applyBorder="1" applyAlignment="1" applyProtection="1">
      <alignment vertical="center" wrapText="1"/>
      <protection locked="0"/>
    </xf>
    <xf numFmtId="0" fontId="10" fillId="6" borderId="37" xfId="0" applyFont="1" applyFill="1" applyBorder="1" applyAlignment="1">
      <alignment vertical="center" wrapText="1"/>
    </xf>
    <xf numFmtId="49" fontId="21" fillId="6" borderId="37" xfId="0" applyNumberFormat="1" applyFont="1" applyFill="1" applyBorder="1" applyAlignment="1">
      <alignment horizontal="center" vertical="center" wrapText="1"/>
    </xf>
    <xf numFmtId="49" fontId="16" fillId="6" borderId="37" xfId="0" applyNumberFormat="1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left" vertical="center" wrapText="1"/>
    </xf>
    <xf numFmtId="49" fontId="10" fillId="6" borderId="37" xfId="0" applyNumberFormat="1" applyFont="1" applyFill="1" applyBorder="1" applyAlignment="1">
      <alignment vertical="center" wrapText="1"/>
    </xf>
    <xf numFmtId="49" fontId="10" fillId="0" borderId="46" xfId="0" applyNumberFormat="1" applyFont="1" applyFill="1" applyBorder="1" applyAlignment="1">
      <alignment vertical="center" wrapText="1"/>
    </xf>
    <xf numFmtId="49" fontId="10" fillId="2" borderId="46" xfId="1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right" vertical="center" wrapText="1"/>
    </xf>
    <xf numFmtId="0" fontId="19" fillId="0" borderId="42" xfId="0" applyFont="1" applyFill="1" applyBorder="1" applyAlignment="1">
      <alignment horizontal="right" vertical="center" wrapText="1"/>
    </xf>
    <xf numFmtId="4" fontId="36" fillId="0" borderId="41" xfId="0" applyNumberFormat="1" applyFont="1" applyFill="1" applyBorder="1" applyAlignment="1">
      <alignment horizontal="right" vertical="center" wrapText="1"/>
    </xf>
    <xf numFmtId="4" fontId="19" fillId="2" borderId="37" xfId="0" applyNumberFormat="1" applyFont="1" applyFill="1" applyBorder="1" applyAlignment="1" applyProtection="1">
      <alignment vertical="center" wrapText="1"/>
      <protection locked="0"/>
    </xf>
    <xf numFmtId="4" fontId="19" fillId="2" borderId="38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64" fontId="79" fillId="0" borderId="0" xfId="0" applyNumberFormat="1" applyFont="1" applyAlignment="1">
      <alignment horizontal="right" vertical="center" wrapText="1"/>
    </xf>
    <xf numFmtId="0" fontId="17" fillId="0" borderId="11" xfId="0" applyFont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23" fillId="6" borderId="37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49" fontId="10" fillId="2" borderId="33" xfId="1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3" fillId="5" borderId="30" xfId="0" applyFont="1" applyFill="1" applyBorder="1" applyAlignment="1">
      <alignment horizontal="center" vertical="center" wrapText="1"/>
    </xf>
    <xf numFmtId="0" fontId="16" fillId="9" borderId="80" xfId="0" applyFont="1" applyFill="1" applyBorder="1" applyAlignment="1">
      <alignment vertical="center" wrapText="1"/>
    </xf>
    <xf numFmtId="0" fontId="14" fillId="9" borderId="80" xfId="0" applyFont="1" applyFill="1" applyBorder="1" applyAlignment="1">
      <alignment vertical="center"/>
    </xf>
    <xf numFmtId="164" fontId="16" fillId="9" borderId="80" xfId="0" applyNumberFormat="1" applyFont="1" applyFill="1" applyBorder="1" applyAlignment="1">
      <alignment vertical="center" wrapText="1"/>
    </xf>
    <xf numFmtId="0" fontId="10" fillId="0" borderId="72" xfId="0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vertical="center" wrapText="1"/>
    </xf>
    <xf numFmtId="49" fontId="10" fillId="6" borderId="35" xfId="1" applyNumberFormat="1" applyFont="1" applyFill="1" applyBorder="1" applyAlignment="1" applyProtection="1">
      <alignment horizontal="left" vertical="center" wrapText="1" indent="2"/>
    </xf>
    <xf numFmtId="49" fontId="10" fillId="6" borderId="33" xfId="1" applyNumberFormat="1" applyFont="1" applyFill="1" applyBorder="1" applyAlignment="1" applyProtection="1">
      <alignment horizontal="left" vertical="center" wrapText="1" indent="2"/>
    </xf>
    <xf numFmtId="49" fontId="10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0" fillId="6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13" fillId="0" borderId="29" xfId="0" applyFont="1" applyFill="1" applyBorder="1" applyAlignment="1" applyProtection="1">
      <alignment vertical="center" wrapText="1"/>
    </xf>
    <xf numFmtId="0" fontId="35" fillId="0" borderId="80" xfId="0" applyFont="1" applyBorder="1" applyAlignment="1" applyProtection="1">
      <alignment horizontal="right" vertical="center" wrapText="1"/>
    </xf>
    <xf numFmtId="0" fontId="35" fillId="0" borderId="31" xfId="0" applyFont="1" applyBorder="1" applyAlignment="1" applyProtection="1">
      <alignment horizontal="center" vertical="center" wrapText="1"/>
    </xf>
    <xf numFmtId="169" fontId="10" fillId="32" borderId="118" xfId="0" applyNumberFormat="1" applyFont="1" applyFill="1" applyBorder="1" applyAlignment="1" applyProtection="1">
      <alignment vertical="center" wrapText="1"/>
      <protection locked="0"/>
    </xf>
    <xf numFmtId="169" fontId="10" fillId="32" borderId="123" xfId="0" applyNumberFormat="1" applyFont="1" applyFill="1" applyBorder="1" applyAlignment="1" applyProtection="1">
      <alignment vertical="center" wrapText="1"/>
      <protection locked="0"/>
    </xf>
    <xf numFmtId="164" fontId="21" fillId="0" borderId="124" xfId="0" applyNumberFormat="1" applyFont="1" applyFill="1" applyBorder="1" applyAlignment="1" applyProtection="1">
      <alignment vertical="center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/>
    </xf>
    <xf numFmtId="164" fontId="10" fillId="0" borderId="87" xfId="0" applyNumberFormat="1" applyFont="1" applyFill="1" applyBorder="1" applyAlignment="1" applyProtection="1">
      <alignment vertical="center"/>
      <protection locked="0"/>
    </xf>
    <xf numFmtId="164" fontId="10" fillId="0" borderId="126" xfId="0" applyNumberFormat="1" applyFont="1" applyFill="1" applyBorder="1" applyAlignment="1" applyProtection="1">
      <alignment vertical="center"/>
      <protection locked="0"/>
    </xf>
    <xf numFmtId="0" fontId="20" fillId="0" borderId="47" xfId="0" applyFont="1" applyFill="1" applyBorder="1" applyAlignment="1">
      <alignment horizontal="right" vertical="center" wrapText="1"/>
    </xf>
    <xf numFmtId="166" fontId="29" fillId="0" borderId="45" xfId="0" applyNumberFormat="1" applyFont="1" applyBorder="1" applyAlignment="1">
      <alignment vertical="center" wrapText="1"/>
    </xf>
    <xf numFmtId="166" fontId="20" fillId="2" borderId="46" xfId="0" applyNumberFormat="1" applyFont="1" applyFill="1" applyBorder="1" applyAlignment="1" applyProtection="1">
      <alignment vertical="center" wrapText="1"/>
      <protection locked="0"/>
    </xf>
    <xf numFmtId="166" fontId="20" fillId="2" borderId="49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6" fillId="0" borderId="2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0" fontId="13" fillId="0" borderId="72" xfId="0" applyFont="1" applyFill="1" applyBorder="1" applyAlignment="1">
      <alignment vertical="center" wrapText="1"/>
    </xf>
    <xf numFmtId="0" fontId="10" fillId="0" borderId="72" xfId="0" applyFont="1" applyBorder="1" applyAlignment="1">
      <alignment horizontal="center" vertical="center"/>
    </xf>
    <xf numFmtId="164" fontId="21" fillId="33" borderId="120" xfId="0" applyNumberFormat="1" applyFont="1" applyFill="1" applyBorder="1" applyAlignment="1">
      <alignment vertical="center" wrapText="1"/>
    </xf>
    <xf numFmtId="164" fontId="21" fillId="33" borderId="121" xfId="0" applyNumberFormat="1" applyFont="1" applyFill="1" applyBorder="1" applyAlignment="1">
      <alignment vertical="center" wrapText="1"/>
    </xf>
    <xf numFmtId="164" fontId="21" fillId="33" borderId="122" xfId="0" applyNumberFormat="1" applyFont="1" applyFill="1" applyBorder="1" applyAlignment="1">
      <alignment vertical="center" wrapText="1"/>
    </xf>
    <xf numFmtId="164" fontId="78" fillId="33" borderId="120" xfId="0" applyNumberFormat="1" applyFont="1" applyFill="1" applyBorder="1" applyAlignment="1">
      <alignment vertical="center" wrapText="1"/>
    </xf>
    <xf numFmtId="164" fontId="78" fillId="33" borderId="121" xfId="0" applyNumberFormat="1" applyFont="1" applyFill="1" applyBorder="1" applyAlignment="1">
      <alignment vertical="center" wrapText="1"/>
    </xf>
    <xf numFmtId="164" fontId="78" fillId="33" borderId="122" xfId="0" applyNumberFormat="1" applyFont="1" applyFill="1" applyBorder="1" applyAlignment="1">
      <alignment vertical="center" wrapText="1"/>
    </xf>
    <xf numFmtId="164" fontId="21" fillId="33" borderId="28" xfId="0" applyNumberFormat="1" applyFont="1" applyFill="1" applyBorder="1" applyAlignment="1">
      <alignment vertical="center" wrapText="1"/>
    </xf>
    <xf numFmtId="164" fontId="21" fillId="33" borderId="29" xfId="0" applyNumberFormat="1" applyFont="1" applyFill="1" applyBorder="1" applyAlignment="1">
      <alignment vertical="center" wrapText="1"/>
    </xf>
    <xf numFmtId="164" fontId="21" fillId="33" borderId="85" xfId="0" applyNumberFormat="1" applyFont="1" applyFill="1" applyBorder="1" applyAlignment="1">
      <alignment vertical="center" wrapText="1"/>
    </xf>
    <xf numFmtId="164" fontId="16" fillId="8" borderId="19" xfId="0" applyNumberFormat="1" applyFont="1" applyFill="1" applyBorder="1" applyAlignment="1">
      <alignment vertical="center" wrapText="1"/>
    </xf>
    <xf numFmtId="164" fontId="16" fillId="8" borderId="21" xfId="0" applyNumberFormat="1" applyFont="1" applyFill="1" applyBorder="1" applyAlignment="1">
      <alignment vertical="center" wrapText="1"/>
    </xf>
    <xf numFmtId="164" fontId="16" fillId="8" borderId="26" xfId="0" applyNumberFormat="1" applyFont="1" applyFill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49" fontId="10" fillId="8" borderId="24" xfId="0" applyNumberFormat="1" applyFont="1" applyFill="1" applyBorder="1" applyAlignment="1">
      <alignment vertical="center" wrapText="1"/>
    </xf>
    <xf numFmtId="164" fontId="21" fillId="8" borderId="19" xfId="0" applyNumberFormat="1" applyFont="1" applyFill="1" applyBorder="1" applyAlignment="1" applyProtection="1">
      <alignment vertical="center" wrapText="1"/>
    </xf>
    <xf numFmtId="164" fontId="21" fillId="0" borderId="70" xfId="0" applyNumberFormat="1" applyFont="1" applyFill="1" applyBorder="1" applyAlignment="1">
      <alignment vertical="center" wrapText="1"/>
    </xf>
    <xf numFmtId="164" fontId="10" fillId="0" borderId="72" xfId="0" applyNumberFormat="1" applyFont="1" applyFill="1" applyBorder="1" applyAlignment="1">
      <alignment vertical="center" wrapText="1"/>
    </xf>
    <xf numFmtId="164" fontId="10" fillId="0" borderId="101" xfId="0" applyNumberFormat="1" applyFont="1" applyFill="1" applyBorder="1" applyAlignment="1">
      <alignment vertical="center" wrapText="1"/>
    </xf>
    <xf numFmtId="0" fontId="10" fillId="0" borderId="69" xfId="0" applyFont="1" applyFill="1" applyBorder="1" applyAlignment="1">
      <alignment horizontal="center" vertical="center" wrapText="1"/>
    </xf>
    <xf numFmtId="49" fontId="10" fillId="0" borderId="84" xfId="1" applyNumberFormat="1" applyFont="1" applyFill="1" applyBorder="1" applyAlignment="1" applyProtection="1">
      <alignment horizontal="left" vertical="center" wrapText="1" indent="2"/>
    </xf>
    <xf numFmtId="168" fontId="36" fillId="0" borderId="14" xfId="0" applyNumberFormat="1" applyFont="1" applyFill="1" applyBorder="1" applyAlignment="1" applyProtection="1">
      <alignment horizontal="center" vertical="center" wrapText="1"/>
    </xf>
    <xf numFmtId="168" fontId="36" fillId="0" borderId="33" xfId="0" applyNumberFormat="1" applyFont="1" applyFill="1" applyBorder="1" applyAlignment="1" applyProtection="1">
      <alignment horizontal="center" vertical="center" wrapText="1"/>
    </xf>
    <xf numFmtId="168" fontId="36" fillId="0" borderId="15" xfId="0" applyNumberFormat="1" applyFont="1" applyFill="1" applyBorder="1" applyAlignment="1" applyProtection="1">
      <alignment horizontal="center" vertical="center" wrapText="1"/>
    </xf>
    <xf numFmtId="168" fontId="36" fillId="0" borderId="106" xfId="0" applyNumberFormat="1" applyFont="1" applyFill="1" applyBorder="1" applyAlignment="1" applyProtection="1">
      <alignment horizontal="center" vertical="center" wrapText="1"/>
    </xf>
    <xf numFmtId="168" fontId="36" fillId="0" borderId="69" xfId="0" applyNumberFormat="1" applyFont="1" applyFill="1" applyBorder="1" applyAlignment="1" applyProtection="1">
      <alignment horizontal="center" vertical="center" wrapText="1"/>
    </xf>
    <xf numFmtId="168" fontId="36" fillId="0" borderId="111" xfId="0" applyNumberFormat="1" applyFont="1" applyFill="1" applyBorder="1" applyAlignment="1" applyProtection="1">
      <alignment horizontal="center" vertical="center" wrapText="1"/>
    </xf>
    <xf numFmtId="168" fontId="36" fillId="0" borderId="103" xfId="0" applyNumberFormat="1" applyFont="1" applyFill="1" applyBorder="1" applyAlignment="1" applyProtection="1">
      <alignment horizontal="center" vertical="center" wrapText="1"/>
    </xf>
    <xf numFmtId="168" fontId="36" fillId="0" borderId="66" xfId="0" applyNumberFormat="1" applyFont="1" applyFill="1" applyBorder="1" applyAlignment="1" applyProtection="1">
      <alignment horizontal="center" vertical="center" wrapText="1"/>
    </xf>
    <xf numFmtId="168" fontId="36" fillId="0" borderId="104" xfId="0" applyNumberFormat="1" applyFont="1" applyFill="1" applyBorder="1" applyAlignment="1" applyProtection="1">
      <alignment horizontal="center" vertical="center" wrapText="1"/>
    </xf>
    <xf numFmtId="167" fontId="10" fillId="8" borderId="28" xfId="0" applyNumberFormat="1" applyFont="1" applyFill="1" applyBorder="1" applyAlignment="1" applyProtection="1">
      <alignment vertical="center" wrapText="1"/>
    </xf>
    <xf numFmtId="167" fontId="10" fillId="8" borderId="29" xfId="0" applyNumberFormat="1" applyFont="1" applyFill="1" applyBorder="1" applyAlignment="1" applyProtection="1">
      <alignment vertical="center" wrapText="1"/>
    </xf>
    <xf numFmtId="167" fontId="10" fillId="8" borderId="85" xfId="0" applyNumberFormat="1" applyFont="1" applyFill="1" applyBorder="1" applyAlignment="1" applyProtection="1">
      <alignment vertical="center" wrapText="1"/>
    </xf>
    <xf numFmtId="164" fontId="21" fillId="8" borderId="19" xfId="0" applyNumberFormat="1" applyFont="1" applyFill="1" applyBorder="1" applyAlignment="1">
      <alignment vertical="center" wrapText="1"/>
    </xf>
    <xf numFmtId="0" fontId="16" fillId="8" borderId="57" xfId="0" applyFont="1" applyFill="1" applyBorder="1" applyAlignment="1">
      <alignment horizontal="center" vertical="center" wrapText="1"/>
    </xf>
    <xf numFmtId="164" fontId="21" fillId="8" borderId="55" xfId="0" applyNumberFormat="1" applyFont="1" applyFill="1" applyBorder="1" applyAlignment="1">
      <alignment vertical="center" wrapText="1"/>
    </xf>
    <xf numFmtId="164" fontId="21" fillId="2" borderId="56" xfId="0" applyNumberFormat="1" applyFont="1" applyFill="1" applyBorder="1" applyAlignment="1" applyProtection="1">
      <alignment vertical="center" wrapText="1"/>
      <protection locked="0"/>
    </xf>
    <xf numFmtId="164" fontId="21" fillId="2" borderId="54" xfId="0" applyNumberFormat="1" applyFont="1" applyFill="1" applyBorder="1" applyAlignment="1" applyProtection="1">
      <alignment vertical="center" wrapText="1"/>
      <protection locked="0"/>
    </xf>
    <xf numFmtId="0" fontId="16" fillId="8" borderId="21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4" fillId="8" borderId="56" xfId="0" applyFont="1" applyFill="1" applyBorder="1" applyAlignment="1">
      <alignment vertical="center" wrapText="1"/>
    </xf>
    <xf numFmtId="0" fontId="16" fillId="8" borderId="26" xfId="0" applyFont="1" applyFill="1" applyBorder="1" applyAlignment="1">
      <alignment horizontal="center" vertical="center" wrapText="1"/>
    </xf>
    <xf numFmtId="167" fontId="16" fillId="8" borderId="55" xfId="0" applyNumberFormat="1" applyFont="1" applyFill="1" applyBorder="1" applyAlignment="1" applyProtection="1">
      <alignment vertical="center" wrapText="1"/>
    </xf>
    <xf numFmtId="167" fontId="16" fillId="8" borderId="56" xfId="0" applyNumberFormat="1" applyFont="1" applyFill="1" applyBorder="1" applyAlignment="1" applyProtection="1">
      <alignment vertical="center" wrapText="1"/>
    </xf>
    <xf numFmtId="167" fontId="16" fillId="8" borderId="98" xfId="0" applyNumberFormat="1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87" fillId="0" borderId="0" xfId="0" applyFont="1" applyFill="1" applyBorder="1" applyAlignment="1">
      <alignment vertical="center"/>
    </xf>
    <xf numFmtId="164" fontId="21" fillId="0" borderId="37" xfId="0" applyNumberFormat="1" applyFont="1" applyFill="1" applyBorder="1" applyAlignment="1" applyProtection="1">
      <alignment vertical="center" wrapText="1"/>
    </xf>
    <xf numFmtId="164" fontId="21" fillId="0" borderId="38" xfId="0" applyNumberFormat="1" applyFont="1" applyFill="1" applyBorder="1" applyAlignment="1" applyProtection="1">
      <alignment vertical="center" wrapText="1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21" fillId="0" borderId="26" xfId="0" applyNumberFormat="1" applyFont="1" applyFill="1" applyBorder="1" applyAlignment="1" applyProtection="1">
      <alignment vertical="center" wrapText="1"/>
    </xf>
    <xf numFmtId="3" fontId="20" fillId="0" borderId="37" xfId="0" applyNumberFormat="1" applyFont="1" applyFill="1" applyBorder="1" applyAlignment="1" applyProtection="1">
      <alignment vertical="center" wrapText="1"/>
    </xf>
    <xf numFmtId="3" fontId="20" fillId="0" borderId="38" xfId="0" applyNumberFormat="1" applyFont="1" applyFill="1" applyBorder="1" applyAlignment="1" applyProtection="1">
      <alignment vertical="center" wrapText="1"/>
    </xf>
    <xf numFmtId="4" fontId="20" fillId="0" borderId="61" xfId="0" applyNumberFormat="1" applyFont="1" applyFill="1" applyBorder="1" applyAlignment="1" applyProtection="1">
      <alignment vertical="center" wrapText="1"/>
    </xf>
    <xf numFmtId="4" fontId="20" fillId="0" borderId="63" xfId="0" applyNumberFormat="1" applyFont="1" applyFill="1" applyBorder="1" applyAlignment="1" applyProtection="1">
      <alignment vertical="center" wrapText="1"/>
    </xf>
    <xf numFmtId="164" fontId="10" fillId="0" borderId="68" xfId="0" applyNumberFormat="1" applyFont="1" applyFill="1" applyBorder="1" applyAlignment="1" applyProtection="1">
      <alignment vertical="center" wrapText="1"/>
    </xf>
    <xf numFmtId="164" fontId="10" fillId="0" borderId="78" xfId="0" applyNumberFormat="1" applyFont="1" applyFill="1" applyBorder="1" applyAlignment="1" applyProtection="1">
      <alignment vertical="center" wrapText="1"/>
    </xf>
    <xf numFmtId="164" fontId="10" fillId="0" borderId="61" xfId="0" applyNumberFormat="1" applyFont="1" applyFill="1" applyBorder="1" applyAlignment="1" applyProtection="1">
      <alignment vertical="center" wrapText="1"/>
    </xf>
    <xf numFmtId="164" fontId="10" fillId="0" borderId="63" xfId="0" applyNumberFormat="1" applyFont="1" applyFill="1" applyBorder="1" applyAlignment="1" applyProtection="1">
      <alignment vertical="center" wrapText="1"/>
    </xf>
    <xf numFmtId="164" fontId="10" fillId="0" borderId="79" xfId="0" applyNumberFormat="1" applyFont="1" applyFill="1" applyBorder="1" applyAlignment="1" applyProtection="1">
      <alignment vertical="center" wrapText="1"/>
    </xf>
    <xf numFmtId="4" fontId="20" fillId="0" borderId="66" xfId="0" applyNumberFormat="1" applyFont="1" applyFill="1" applyBorder="1" applyAlignment="1" applyProtection="1">
      <alignment vertical="center" wrapText="1"/>
    </xf>
    <xf numFmtId="4" fontId="20" fillId="0" borderId="68" xfId="0" applyNumberFormat="1" applyFont="1" applyFill="1" applyBorder="1" applyAlignment="1" applyProtection="1">
      <alignment vertical="center" wrapText="1"/>
    </xf>
    <xf numFmtId="0" fontId="34" fillId="0" borderId="66" xfId="0" applyFont="1" applyFill="1" applyBorder="1" applyAlignment="1">
      <alignment horizontal="center" vertical="center" wrapText="1"/>
    </xf>
    <xf numFmtId="164" fontId="10" fillId="0" borderId="105" xfId="0" applyNumberFormat="1" applyFont="1" applyFill="1" applyBorder="1" applyAlignment="1" applyProtection="1">
      <alignment vertical="center" wrapText="1"/>
    </xf>
    <xf numFmtId="167" fontId="10" fillId="0" borderId="99" xfId="0" applyNumberFormat="1" applyFont="1" applyFill="1" applyBorder="1" applyAlignment="1" applyProtection="1">
      <alignment vertical="center" wrapText="1"/>
    </xf>
    <xf numFmtId="167" fontId="10" fillId="0" borderId="61" xfId="0" applyNumberFormat="1" applyFont="1" applyFill="1" applyBorder="1" applyAlignment="1" applyProtection="1">
      <alignment vertical="center" wrapText="1"/>
    </xf>
    <xf numFmtId="167" fontId="10" fillId="0" borderId="105" xfId="0" applyNumberFormat="1" applyFont="1" applyFill="1" applyBorder="1" applyAlignment="1" applyProtection="1">
      <alignment vertical="center" wrapText="1"/>
    </xf>
    <xf numFmtId="49" fontId="10" fillId="0" borderId="18" xfId="1" applyNumberFormat="1" applyFont="1" applyFill="1" applyBorder="1" applyAlignment="1" applyProtection="1">
      <alignment horizontal="left" vertical="center" wrapText="1" indent="2"/>
    </xf>
    <xf numFmtId="0" fontId="34" fillId="0" borderId="87" xfId="0" applyFont="1" applyFill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/>
    </xf>
    <xf numFmtId="167" fontId="16" fillId="8" borderId="9" xfId="0" applyNumberFormat="1" applyFont="1" applyFill="1" applyBorder="1" applyAlignment="1" applyProtection="1">
      <alignment vertical="center" wrapText="1"/>
    </xf>
    <xf numFmtId="167" fontId="16" fillId="8" borderId="11" xfId="0" applyNumberFormat="1" applyFont="1" applyFill="1" applyBorder="1" applyAlignment="1" applyProtection="1">
      <alignment vertical="center" wrapText="1"/>
    </xf>
    <xf numFmtId="167" fontId="16" fillId="8" borderId="12" xfId="0" applyNumberFormat="1" applyFont="1" applyFill="1" applyBorder="1" applyAlignment="1" applyProtection="1">
      <alignment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6" fillId="8" borderId="54" xfId="0" applyFont="1" applyFill="1" applyBorder="1" applyAlignment="1">
      <alignment horizontal="center" vertical="center" wrapText="1"/>
    </xf>
    <xf numFmtId="0" fontId="16" fillId="8" borderId="38" xfId="0" applyFont="1" applyFill="1" applyBorder="1" applyAlignment="1">
      <alignment horizontal="center" vertical="center" wrapText="1"/>
    </xf>
    <xf numFmtId="164" fontId="21" fillId="8" borderId="41" xfId="0" applyNumberFormat="1" applyFont="1" applyFill="1" applyBorder="1" applyAlignment="1">
      <alignment vertical="center" wrapText="1"/>
    </xf>
    <xf numFmtId="0" fontId="10" fillId="8" borderId="29" xfId="0" applyFont="1" applyFill="1" applyBorder="1" applyAlignment="1">
      <alignment horizontal="center" vertical="center"/>
    </xf>
    <xf numFmtId="0" fontId="24" fillId="8" borderId="80" xfId="0" applyFont="1" applyFill="1" applyBorder="1" applyAlignment="1">
      <alignment vertical="center" wrapText="1"/>
    </xf>
    <xf numFmtId="164" fontId="21" fillId="8" borderId="58" xfId="0" applyNumberFormat="1" applyFont="1" applyFill="1" applyBorder="1" applyAlignment="1" applyProtection="1">
      <alignment vertical="center" wrapText="1"/>
    </xf>
    <xf numFmtId="167" fontId="16" fillId="8" borderId="28" xfId="0" applyNumberFormat="1" applyFont="1" applyFill="1" applyBorder="1" applyAlignment="1" applyProtection="1">
      <alignment vertical="center" wrapText="1"/>
    </xf>
    <xf numFmtId="168" fontId="16" fillId="2" borderId="29" xfId="0" applyNumberFormat="1" applyFont="1" applyFill="1" applyBorder="1" applyAlignment="1">
      <alignment vertical="center" wrapText="1"/>
    </xf>
    <xf numFmtId="168" fontId="16" fillId="2" borderId="27" xfId="0" applyNumberFormat="1" applyFont="1" applyFill="1" applyBorder="1" applyAlignment="1">
      <alignment vertical="center" wrapText="1"/>
    </xf>
    <xf numFmtId="0" fontId="16" fillId="9" borderId="29" xfId="0" applyFont="1" applyFill="1" applyBorder="1" applyAlignment="1">
      <alignment horizontal="center" vertical="center" wrapText="1"/>
    </xf>
    <xf numFmtId="168" fontId="16" fillId="9" borderId="58" xfId="0" applyNumberFormat="1" applyFont="1" applyFill="1" applyBorder="1" applyAlignment="1">
      <alignment vertical="center" wrapText="1"/>
    </xf>
    <xf numFmtId="0" fontId="16" fillId="9" borderId="80" xfId="0" applyFont="1" applyFill="1" applyBorder="1" applyAlignment="1">
      <alignment horizontal="left" vertical="center" wrapText="1"/>
    </xf>
    <xf numFmtId="164" fontId="14" fillId="9" borderId="58" xfId="0" applyNumberFormat="1" applyFont="1" applyFill="1" applyBorder="1" applyAlignment="1">
      <alignment vertical="center" wrapText="1"/>
    </xf>
    <xf numFmtId="164" fontId="14" fillId="2" borderId="80" xfId="0" applyNumberFormat="1" applyFont="1" applyFill="1" applyBorder="1" applyAlignment="1">
      <alignment vertical="center" wrapText="1"/>
    </xf>
    <xf numFmtId="164" fontId="14" fillId="2" borderId="85" xfId="0" applyNumberFormat="1" applyFont="1" applyFill="1" applyBorder="1" applyAlignment="1">
      <alignment vertical="center" wrapText="1"/>
    </xf>
    <xf numFmtId="168" fontId="21" fillId="0" borderId="70" xfId="0" applyNumberFormat="1" applyFont="1" applyFill="1" applyBorder="1" applyAlignment="1">
      <alignment horizontal="right" vertical="center" wrapText="1"/>
    </xf>
    <xf numFmtId="0" fontId="17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left" vertical="center" wrapText="1"/>
    </xf>
    <xf numFmtId="0" fontId="13" fillId="0" borderId="101" xfId="0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49" fontId="10" fillId="0" borderId="84" xfId="1" applyNumberFormat="1" applyFont="1" applyFill="1" applyBorder="1" applyAlignment="1" applyProtection="1">
      <alignment horizontal="left" vertical="center" wrapText="1"/>
    </xf>
    <xf numFmtId="4" fontId="29" fillId="0" borderId="64" xfId="0" applyNumberFormat="1" applyFont="1" applyFill="1" applyBorder="1" applyAlignment="1" applyProtection="1">
      <alignment vertical="center" wrapText="1"/>
    </xf>
    <xf numFmtId="1" fontId="45" fillId="0" borderId="41" xfId="0" applyNumberFormat="1" applyFont="1" applyFill="1" applyBorder="1" applyAlignment="1" applyProtection="1">
      <alignment vertical="center" wrapText="1"/>
    </xf>
    <xf numFmtId="1" fontId="44" fillId="0" borderId="37" xfId="0" applyNumberFormat="1" applyFont="1" applyFill="1" applyBorder="1" applyAlignment="1" applyProtection="1">
      <alignment vertical="center" wrapText="1"/>
    </xf>
    <xf numFmtId="1" fontId="44" fillId="0" borderId="38" xfId="0" applyNumberFormat="1" applyFont="1" applyFill="1" applyBorder="1" applyAlignment="1" applyProtection="1">
      <alignment vertical="center" wrapText="1"/>
    </xf>
    <xf numFmtId="49" fontId="10" fillId="3" borderId="47" xfId="1" applyNumberFormat="1" applyFont="1" applyFill="1" applyBorder="1" applyAlignment="1" applyProtection="1">
      <alignment horizontal="left" vertical="center" wrapText="1" indent="2"/>
    </xf>
    <xf numFmtId="49" fontId="10" fillId="3" borderId="42" xfId="1" applyNumberFormat="1" applyFont="1" applyFill="1" applyBorder="1" applyAlignment="1" applyProtection="1">
      <alignment horizontal="left" vertical="center" wrapText="1" indent="2"/>
    </xf>
    <xf numFmtId="0" fontId="16" fillId="3" borderId="5" xfId="0" applyFont="1" applyFill="1" applyBorder="1" applyAlignment="1">
      <alignment vertical="center"/>
    </xf>
    <xf numFmtId="0" fontId="16" fillId="3" borderId="40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 wrapText="1"/>
    </xf>
    <xf numFmtId="164" fontId="13" fillId="0" borderId="8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vertical="center" wrapText="1"/>
    </xf>
    <xf numFmtId="164" fontId="21" fillId="0" borderId="29" xfId="0" applyNumberFormat="1" applyFont="1" applyFill="1" applyBorder="1" applyAlignment="1" applyProtection="1">
      <alignment vertical="center" wrapText="1"/>
    </xf>
    <xf numFmtId="164" fontId="21" fillId="0" borderId="27" xfId="0" applyNumberFormat="1" applyFont="1" applyFill="1" applyBorder="1" applyAlignment="1" applyProtection="1">
      <alignment vertical="center" wrapText="1"/>
    </xf>
    <xf numFmtId="170" fontId="47" fillId="0" borderId="0" xfId="0" applyNumberFormat="1" applyFont="1" applyAlignment="1">
      <alignment vertical="center"/>
    </xf>
    <xf numFmtId="170" fontId="46" fillId="0" borderId="0" xfId="0" applyNumberFormat="1" applyFont="1" applyAlignment="1">
      <alignment vertical="center"/>
    </xf>
    <xf numFmtId="0" fontId="14" fillId="34" borderId="7" xfId="0" applyFont="1" applyFill="1" applyBorder="1" applyAlignment="1">
      <alignment horizontal="centerContinuous" vertical="center" wrapText="1"/>
    </xf>
    <xf numFmtId="0" fontId="5" fillId="34" borderId="5" xfId="0" applyFont="1" applyFill="1" applyBorder="1" applyAlignment="1">
      <alignment horizontal="centerContinuous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3" fillId="34" borderId="13" xfId="0" applyFont="1" applyFill="1" applyBorder="1" applyAlignment="1">
      <alignment horizontal="centerContinuous" vertical="center" wrapText="1"/>
    </xf>
    <xf numFmtId="0" fontId="16" fillId="34" borderId="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4" fillId="5" borderId="129" xfId="0" applyNumberFormat="1" applyFont="1" applyFill="1" applyBorder="1" applyAlignment="1">
      <alignment vertical="center" wrapText="1"/>
    </xf>
    <xf numFmtId="164" fontId="16" fillId="0" borderId="129" xfId="0" applyNumberFormat="1" applyFont="1" applyFill="1" applyBorder="1" applyAlignment="1">
      <alignment vertical="center" wrapText="1"/>
    </xf>
    <xf numFmtId="164" fontId="16" fillId="0" borderId="132" xfId="0" applyNumberFormat="1" applyFont="1" applyFill="1" applyBorder="1" applyAlignment="1">
      <alignment vertical="center" wrapText="1"/>
    </xf>
    <xf numFmtId="164" fontId="16" fillId="0" borderId="130" xfId="0" applyNumberFormat="1" applyFont="1" applyFill="1" applyBorder="1" applyAlignment="1">
      <alignment vertical="center" wrapText="1"/>
    </xf>
    <xf numFmtId="0" fontId="26" fillId="0" borderId="133" xfId="0" applyFont="1" applyBorder="1" applyAlignment="1">
      <alignment vertical="center" wrapText="1"/>
    </xf>
    <xf numFmtId="168" fontId="14" fillId="6" borderId="1" xfId="0" applyNumberFormat="1" applyFont="1" applyFill="1" applyBorder="1" applyAlignment="1">
      <alignment vertical="center" wrapText="1"/>
    </xf>
    <xf numFmtId="168" fontId="14" fillId="8" borderId="128" xfId="0" applyNumberFormat="1" applyFont="1" applyFill="1" applyBorder="1" applyAlignment="1">
      <alignment vertical="center" wrapText="1"/>
    </xf>
    <xf numFmtId="167" fontId="77" fillId="0" borderId="1" xfId="0" applyNumberFormat="1" applyFont="1" applyFill="1" applyBorder="1" applyAlignment="1" applyProtection="1">
      <alignment vertical="center" wrapText="1"/>
    </xf>
    <xf numFmtId="164" fontId="14" fillId="8" borderId="131" xfId="0" applyNumberFormat="1" applyFont="1" applyFill="1" applyBorder="1" applyAlignment="1">
      <alignment vertical="center" wrapText="1"/>
    </xf>
    <xf numFmtId="164" fontId="16" fillId="8" borderId="1" xfId="0" applyNumberFormat="1" applyFont="1" applyFill="1" applyBorder="1" applyAlignment="1">
      <alignment vertical="center" wrapText="1"/>
    </xf>
    <xf numFmtId="164" fontId="21" fillId="0" borderId="130" xfId="0" applyNumberFormat="1" applyFont="1" applyFill="1" applyBorder="1" applyAlignment="1" applyProtection="1">
      <alignment vertical="center" wrapText="1"/>
    </xf>
    <xf numFmtId="164" fontId="21" fillId="0" borderId="135" xfId="0" applyNumberFormat="1" applyFont="1" applyFill="1" applyBorder="1" applyAlignment="1" applyProtection="1">
      <alignment vertical="center" wrapText="1"/>
    </xf>
    <xf numFmtId="164" fontId="21" fillId="0" borderId="136" xfId="0" applyNumberFormat="1" applyFont="1" applyFill="1" applyBorder="1" applyAlignment="1" applyProtection="1">
      <alignment vertical="center" wrapText="1"/>
    </xf>
    <xf numFmtId="164" fontId="21" fillId="0" borderId="135" xfId="0" applyNumberFormat="1" applyFont="1" applyFill="1" applyBorder="1" applyAlignment="1">
      <alignment vertical="center" wrapText="1"/>
    </xf>
    <xf numFmtId="164" fontId="21" fillId="0" borderId="132" xfId="0" applyNumberFormat="1" applyFont="1" applyFill="1" applyBorder="1" applyAlignment="1" applyProtection="1">
      <alignment vertical="center" wrapText="1"/>
    </xf>
    <xf numFmtId="164" fontId="21" fillId="0" borderId="138" xfId="0" applyNumberFormat="1" applyFont="1" applyFill="1" applyBorder="1" applyAlignment="1" applyProtection="1">
      <alignment vertical="center" wrapText="1"/>
    </xf>
    <xf numFmtId="164" fontId="21" fillId="0" borderId="134" xfId="0" applyNumberFormat="1" applyFont="1" applyFill="1" applyBorder="1" applyAlignment="1" applyProtection="1">
      <alignment vertical="center" wrapText="1"/>
    </xf>
    <xf numFmtId="164" fontId="21" fillId="0" borderId="139" xfId="0" applyNumberFormat="1" applyFont="1" applyFill="1" applyBorder="1" applyAlignment="1" applyProtection="1">
      <alignment vertical="center" wrapText="1"/>
    </xf>
    <xf numFmtId="164" fontId="21" fillId="0" borderId="131" xfId="0" applyNumberFormat="1" applyFont="1" applyFill="1" applyBorder="1" applyAlignment="1" applyProtection="1">
      <alignment vertical="center" wrapText="1"/>
    </xf>
    <xf numFmtId="164" fontId="21" fillId="8" borderId="1" xfId="0" applyNumberFormat="1" applyFont="1" applyFill="1" applyBorder="1" applyAlignment="1" applyProtection="1">
      <alignment vertical="center" wrapText="1"/>
    </xf>
    <xf numFmtId="164" fontId="36" fillId="0" borderId="130" xfId="0" applyNumberFormat="1" applyFont="1" applyFill="1" applyBorder="1" applyAlignment="1" applyProtection="1">
      <alignment vertical="center" wrapText="1"/>
    </xf>
    <xf numFmtId="164" fontId="14" fillId="8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 applyProtection="1">
      <alignment vertical="center" wrapText="1"/>
    </xf>
    <xf numFmtId="164" fontId="78" fillId="33" borderId="1" xfId="0" applyNumberFormat="1" applyFont="1" applyFill="1" applyBorder="1" applyAlignment="1">
      <alignment vertical="center" wrapText="1"/>
    </xf>
    <xf numFmtId="164" fontId="21" fillId="33" borderId="1" xfId="0" applyNumberFormat="1" applyFont="1" applyFill="1" applyBorder="1" applyAlignment="1">
      <alignment vertical="center" wrapText="1"/>
    </xf>
    <xf numFmtId="164" fontId="21" fillId="0" borderId="128" xfId="0" applyNumberFormat="1" applyFont="1" applyFill="1" applyBorder="1" applyAlignment="1" applyProtection="1">
      <alignment vertical="center" wrapText="1"/>
    </xf>
    <xf numFmtId="164" fontId="16" fillId="9" borderId="1" xfId="0" applyNumberFormat="1" applyFont="1" applyFill="1" applyBorder="1" applyAlignment="1">
      <alignment vertical="center" wrapText="1"/>
    </xf>
    <xf numFmtId="168" fontId="21" fillId="0" borderId="136" xfId="0" applyNumberFormat="1" applyFont="1" applyFill="1" applyBorder="1" applyAlignment="1">
      <alignment horizontal="right" vertical="center" wrapText="1"/>
    </xf>
    <xf numFmtId="168" fontId="16" fillId="8" borderId="1" xfId="0" applyNumberFormat="1" applyFont="1" applyFill="1" applyBorder="1" applyAlignment="1">
      <alignment vertical="center" wrapText="1"/>
    </xf>
    <xf numFmtId="168" fontId="16" fillId="9" borderId="1" xfId="0" applyNumberFormat="1" applyFont="1" applyFill="1" applyBorder="1" applyAlignment="1">
      <alignment vertical="center" wrapText="1"/>
    </xf>
    <xf numFmtId="164" fontId="14" fillId="9" borderId="1" xfId="0" applyNumberFormat="1" applyFont="1" applyFill="1" applyBorder="1" applyAlignment="1">
      <alignment vertical="center" wrapText="1"/>
    </xf>
    <xf numFmtId="164" fontId="21" fillId="0" borderId="140" xfId="0" applyNumberFormat="1" applyFont="1" applyFill="1" applyBorder="1" applyAlignment="1" applyProtection="1">
      <alignment vertical="center" wrapText="1"/>
    </xf>
    <xf numFmtId="164" fontId="14" fillId="6" borderId="1" xfId="0" applyNumberFormat="1" applyFont="1" applyFill="1" applyBorder="1" applyAlignment="1">
      <alignment vertical="center" wrapText="1"/>
    </xf>
    <xf numFmtId="164" fontId="21" fillId="0" borderId="130" xfId="0" applyNumberFormat="1" applyFont="1" applyFill="1" applyBorder="1" applyAlignment="1">
      <alignment vertical="center" wrapText="1"/>
    </xf>
    <xf numFmtId="164" fontId="36" fillId="0" borderId="132" xfId="0" applyNumberFormat="1" applyFont="1" applyFill="1" applyBorder="1" applyAlignment="1" applyProtection="1">
      <alignment vertical="center" wrapText="1"/>
    </xf>
    <xf numFmtId="164" fontId="21" fillId="0" borderId="136" xfId="0" applyNumberFormat="1" applyFont="1" applyFill="1" applyBorder="1" applyAlignment="1">
      <alignment vertical="center" wrapText="1"/>
    </xf>
    <xf numFmtId="164" fontId="21" fillId="0" borderId="140" xfId="0" applyNumberFormat="1" applyFont="1" applyFill="1" applyBorder="1" applyAlignment="1" applyProtection="1">
      <alignment vertical="center"/>
    </xf>
    <xf numFmtId="164" fontId="21" fillId="0" borderId="132" xfId="0" applyNumberFormat="1" applyFont="1" applyFill="1" applyBorder="1" applyAlignment="1">
      <alignment vertical="center" wrapText="1"/>
    </xf>
    <xf numFmtId="164" fontId="16" fillId="8" borderId="128" xfId="0" applyNumberFormat="1" applyFont="1" applyFill="1" applyBorder="1" applyAlignment="1">
      <alignment vertical="center" wrapText="1"/>
    </xf>
    <xf numFmtId="164" fontId="21" fillId="8" borderId="128" xfId="0" applyNumberFormat="1" applyFont="1" applyFill="1" applyBorder="1" applyAlignment="1" applyProtection="1">
      <alignment vertical="center" wrapText="1"/>
    </xf>
    <xf numFmtId="0" fontId="14" fillId="35" borderId="127" xfId="0" applyFont="1" applyFill="1" applyBorder="1" applyAlignment="1">
      <alignment horizontal="centerContinuous" vertical="center" wrapText="1"/>
    </xf>
    <xf numFmtId="0" fontId="16" fillId="3" borderId="129" xfId="0" applyFont="1" applyFill="1" applyBorder="1" applyAlignment="1">
      <alignment horizontal="center" vertical="center" wrapText="1"/>
    </xf>
    <xf numFmtId="0" fontId="16" fillId="35" borderId="131" xfId="0" applyFont="1" applyFill="1" applyBorder="1" applyAlignment="1">
      <alignment horizontal="center" vertical="center" wrapText="1"/>
    </xf>
    <xf numFmtId="0" fontId="16" fillId="3" borderId="131" xfId="0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 wrapText="1"/>
    </xf>
    <xf numFmtId="0" fontId="16" fillId="35" borderId="13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vertical="center" wrapText="1"/>
    </xf>
    <xf numFmtId="0" fontId="16" fillId="35" borderId="128" xfId="0" applyFont="1" applyFill="1" applyBorder="1" applyAlignment="1">
      <alignment horizontal="center" vertical="center" wrapText="1"/>
    </xf>
    <xf numFmtId="0" fontId="17" fillId="3" borderId="12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6" xfId="0" applyFont="1" applyFill="1" applyBorder="1" applyAlignment="1">
      <alignment horizontal="centerContinuous" vertical="center"/>
    </xf>
    <xf numFmtId="0" fontId="13" fillId="3" borderId="14" xfId="0" applyFont="1" applyFill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Continuous" vertical="center"/>
    </xf>
    <xf numFmtId="0" fontId="13" fillId="3" borderId="1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164" fontId="21" fillId="3" borderId="127" xfId="0" applyNumberFormat="1" applyFont="1" applyFill="1" applyBorder="1" applyAlignment="1">
      <alignment vertical="center" wrapText="1"/>
    </xf>
    <xf numFmtId="164" fontId="21" fillId="3" borderId="132" xfId="0" applyNumberFormat="1" applyFont="1" applyFill="1" applyBorder="1" applyAlignment="1">
      <alignment vertical="center" wrapText="1"/>
    </xf>
    <xf numFmtId="164" fontId="21" fillId="3" borderId="128" xfId="0" applyNumberFormat="1" applyFont="1" applyFill="1" applyBorder="1" applyAlignment="1">
      <alignment vertical="center" wrapText="1"/>
    </xf>
    <xf numFmtId="0" fontId="13" fillId="0" borderId="85" xfId="0" applyFont="1" applyBorder="1" applyAlignment="1">
      <alignment horizontal="center" vertical="center"/>
    </xf>
    <xf numFmtId="164" fontId="24" fillId="5" borderId="6" xfId="0" applyNumberFormat="1" applyFont="1" applyFill="1" applyBorder="1" applyAlignment="1">
      <alignment vertical="center" wrapText="1"/>
    </xf>
    <xf numFmtId="164" fontId="13" fillId="0" borderId="6" xfId="0" applyNumberFormat="1" applyFont="1" applyFill="1" applyBorder="1" applyAlignment="1">
      <alignment vertical="center" wrapText="1"/>
    </xf>
    <xf numFmtId="3" fontId="18" fillId="0" borderId="44" xfId="0" applyNumberFormat="1" applyFont="1" applyFill="1" applyBorder="1" applyAlignment="1" applyProtection="1">
      <alignment horizontal="center" vertical="center"/>
    </xf>
    <xf numFmtId="164" fontId="13" fillId="0" borderId="44" xfId="0" applyNumberFormat="1" applyFont="1" applyFill="1" applyBorder="1" applyAlignment="1">
      <alignment vertical="center" wrapText="1"/>
    </xf>
    <xf numFmtId="164" fontId="13" fillId="0" borderId="100" xfId="0" applyNumberFormat="1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vertical="center" wrapText="1"/>
    </xf>
    <xf numFmtId="0" fontId="17" fillId="0" borderId="112" xfId="0" applyFont="1" applyBorder="1" applyAlignment="1">
      <alignment vertical="center" wrapText="1"/>
    </xf>
    <xf numFmtId="168" fontId="14" fillId="6" borderId="85" xfId="0" applyNumberFormat="1" applyFont="1" applyFill="1" applyBorder="1" applyAlignment="1">
      <alignment vertical="center" wrapText="1"/>
    </xf>
    <xf numFmtId="168" fontId="14" fillId="8" borderId="23" xfId="0" applyNumberFormat="1" applyFont="1" applyFill="1" applyBorder="1" applyAlignment="1">
      <alignment vertical="center" wrapText="1"/>
    </xf>
    <xf numFmtId="164" fontId="21" fillId="2" borderId="98" xfId="0" applyNumberFormat="1" applyFont="1" applyFill="1" applyBorder="1" applyAlignment="1" applyProtection="1">
      <alignment vertical="center" wrapText="1"/>
      <protection locked="0"/>
    </xf>
    <xf numFmtId="164" fontId="21" fillId="0" borderId="44" xfId="0" applyNumberFormat="1" applyFont="1" applyFill="1" applyBorder="1" applyAlignment="1" applyProtection="1">
      <alignment vertical="center" wrapText="1"/>
    </xf>
    <xf numFmtId="164" fontId="21" fillId="0" borderId="23" xfId="0" applyNumberFormat="1" applyFont="1" applyFill="1" applyBorder="1" applyAlignment="1" applyProtection="1">
      <alignment vertical="center" wrapText="1"/>
    </xf>
    <xf numFmtId="3" fontId="18" fillId="0" borderId="85" xfId="0" applyNumberFormat="1" applyFont="1" applyFill="1" applyBorder="1" applyAlignment="1" applyProtection="1">
      <alignment horizontal="center" vertical="center" wrapText="1"/>
    </xf>
    <xf numFmtId="3" fontId="20" fillId="2" borderId="44" xfId="0" applyNumberFormat="1" applyFont="1" applyFill="1" applyBorder="1" applyAlignment="1" applyProtection="1">
      <alignment vertical="center" wrapText="1"/>
      <protection locked="0"/>
    </xf>
    <xf numFmtId="4" fontId="20" fillId="2" borderId="105" xfId="0" applyNumberFormat="1" applyFont="1" applyFill="1" applyBorder="1" applyAlignment="1" applyProtection="1">
      <alignment vertical="center" wrapText="1"/>
      <protection locked="0"/>
    </xf>
    <xf numFmtId="164" fontId="10" fillId="2" borderId="104" xfId="0" applyNumberFormat="1" applyFont="1" applyFill="1" applyBorder="1" applyAlignment="1" applyProtection="1">
      <alignment vertical="center" wrapText="1"/>
      <protection locked="0"/>
    </xf>
    <xf numFmtId="3" fontId="20" fillId="0" borderId="44" xfId="0" applyNumberFormat="1" applyFont="1" applyFill="1" applyBorder="1" applyAlignment="1" applyProtection="1">
      <alignment vertical="center" wrapText="1"/>
    </xf>
    <xf numFmtId="4" fontId="20" fillId="0" borderId="105" xfId="0" applyNumberFormat="1" applyFont="1" applyFill="1" applyBorder="1" applyAlignment="1" applyProtection="1">
      <alignment vertical="center" wrapText="1"/>
    </xf>
    <xf numFmtId="164" fontId="10" fillId="2" borderId="108" xfId="0" applyNumberFormat="1" applyFont="1" applyFill="1" applyBorder="1" applyAlignment="1" applyProtection="1">
      <alignment vertical="center" wrapText="1"/>
      <protection locked="0"/>
    </xf>
    <xf numFmtId="164" fontId="10" fillId="0" borderId="104" xfId="0" applyNumberFormat="1" applyFont="1" applyFill="1" applyBorder="1" applyAlignment="1">
      <alignment vertical="center" wrapText="1"/>
    </xf>
    <xf numFmtId="4" fontId="20" fillId="2" borderId="100" xfId="0" applyNumberFormat="1" applyFont="1" applyFill="1" applyBorder="1" applyAlignment="1" applyProtection="1">
      <alignment vertical="center" wrapText="1"/>
      <protection locked="0"/>
    </xf>
    <xf numFmtId="4" fontId="20" fillId="2" borderId="44" xfId="0" applyNumberFormat="1" applyFont="1" applyFill="1" applyBorder="1" applyAlignment="1" applyProtection="1">
      <alignment vertical="center" wrapText="1"/>
      <protection locked="0"/>
    </xf>
    <xf numFmtId="1" fontId="44" fillId="0" borderId="44" xfId="0" applyNumberFormat="1" applyFont="1" applyFill="1" applyBorder="1" applyAlignment="1" applyProtection="1">
      <alignment vertical="center" wrapText="1"/>
    </xf>
    <xf numFmtId="4" fontId="20" fillId="0" borderId="104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vertical="center" wrapText="1"/>
      <protection locked="0"/>
    </xf>
    <xf numFmtId="164" fontId="10" fillId="2" borderId="110" xfId="0" applyNumberFormat="1" applyFont="1" applyFill="1" applyBorder="1" applyAlignment="1" applyProtection="1">
      <alignment vertical="center" wrapText="1"/>
      <protection locked="0"/>
    </xf>
    <xf numFmtId="164" fontId="21" fillId="0" borderId="85" xfId="0" applyNumberFormat="1" applyFont="1" applyFill="1" applyBorder="1" applyAlignment="1" applyProtection="1">
      <alignment vertical="center" wrapText="1"/>
    </xf>
    <xf numFmtId="164" fontId="10" fillId="2" borderId="105" xfId="0" applyNumberFormat="1" applyFont="1" applyFill="1" applyBorder="1" applyAlignment="1" applyProtection="1">
      <alignment vertical="center" wrapText="1"/>
      <protection locked="0"/>
    </xf>
    <xf numFmtId="164" fontId="19" fillId="0" borderId="15" xfId="0" applyNumberFormat="1" applyFont="1" applyFill="1" applyBorder="1" applyAlignment="1" applyProtection="1">
      <alignment vertical="center" wrapText="1"/>
    </xf>
    <xf numFmtId="3" fontId="38" fillId="2" borderId="44" xfId="0" applyNumberFormat="1" applyFont="1" applyFill="1" applyBorder="1" applyAlignment="1" applyProtection="1">
      <alignment vertical="center" wrapText="1"/>
      <protection locked="0"/>
    </xf>
    <xf numFmtId="4" fontId="38" fillId="2" borderId="44" xfId="0" applyNumberFormat="1" applyFont="1" applyFill="1" applyBorder="1" applyAlignment="1" applyProtection="1">
      <alignment vertical="center" wrapText="1"/>
      <protection locked="0"/>
    </xf>
    <xf numFmtId="4" fontId="38" fillId="2" borderId="105" xfId="0" applyNumberFormat="1" applyFont="1" applyFill="1" applyBorder="1" applyAlignment="1" applyProtection="1">
      <alignment vertical="center" wrapText="1"/>
      <protection locked="0"/>
    </xf>
    <xf numFmtId="164" fontId="10" fillId="2" borderId="44" xfId="0" applyNumberFormat="1" applyFont="1" applyFill="1" applyBorder="1" applyAlignment="1" applyProtection="1">
      <alignment vertical="center" wrapText="1"/>
      <protection locked="0"/>
    </xf>
    <xf numFmtId="4" fontId="19" fillId="2" borderId="44" xfId="0" applyNumberFormat="1" applyFont="1" applyFill="1" applyBorder="1" applyAlignment="1" applyProtection="1">
      <alignment vertical="center" wrapText="1"/>
      <protection locked="0"/>
    </xf>
    <xf numFmtId="4" fontId="20" fillId="2" borderId="104" xfId="0" applyNumberFormat="1" applyFont="1" applyFill="1" applyBorder="1" applyAlignment="1" applyProtection="1">
      <alignment vertical="center" wrapText="1"/>
      <protection locked="0"/>
    </xf>
    <xf numFmtId="164" fontId="10" fillId="2" borderId="15" xfId="0" applyNumberFormat="1" applyFont="1" applyFill="1" applyBorder="1" applyAlignment="1" applyProtection="1">
      <alignment vertical="center" wrapText="1"/>
      <protection locked="0"/>
    </xf>
    <xf numFmtId="164" fontId="10" fillId="2" borderId="111" xfId="0" applyNumberFormat="1" applyFont="1" applyFill="1" applyBorder="1" applyAlignment="1" applyProtection="1">
      <alignment vertical="center" wrapText="1"/>
      <protection locked="0"/>
    </xf>
    <xf numFmtId="164" fontId="14" fillId="8" borderId="85" xfId="0" applyNumberFormat="1" applyFont="1" applyFill="1" applyBorder="1" applyAlignment="1">
      <alignment vertical="center" wrapText="1"/>
    </xf>
    <xf numFmtId="164" fontId="21" fillId="2" borderId="12" xfId="0" applyNumberFormat="1" applyFont="1" applyFill="1" applyBorder="1" applyAlignment="1" applyProtection="1">
      <alignment vertical="center" wrapText="1"/>
      <protection locked="0"/>
    </xf>
    <xf numFmtId="164" fontId="78" fillId="33" borderId="85" xfId="0" applyNumberFormat="1" applyFont="1" applyFill="1" applyBorder="1" applyAlignment="1">
      <alignment vertical="center" wrapText="1"/>
    </xf>
    <xf numFmtId="169" fontId="10" fillId="32" borderId="141" xfId="0" applyNumberFormat="1" applyFont="1" applyFill="1" applyBorder="1" applyAlignment="1" applyProtection="1">
      <alignment vertical="center" wrapText="1"/>
      <protection locked="0"/>
    </xf>
    <xf numFmtId="168" fontId="16" fillId="8" borderId="85" xfId="0" applyNumberFormat="1" applyFont="1" applyFill="1" applyBorder="1" applyAlignment="1">
      <alignment vertical="center" wrapText="1"/>
    </xf>
    <xf numFmtId="168" fontId="16" fillId="2" borderId="85" xfId="0" applyNumberFormat="1" applyFont="1" applyFill="1" applyBorder="1" applyAlignment="1">
      <alignment vertical="center" wrapText="1"/>
    </xf>
    <xf numFmtId="164" fontId="10" fillId="2" borderId="114" xfId="0" applyNumberFormat="1" applyFont="1" applyFill="1" applyBorder="1" applyAlignment="1" applyProtection="1">
      <alignment vertical="center" wrapText="1"/>
      <protection locked="0"/>
    </xf>
    <xf numFmtId="164" fontId="14" fillId="6" borderId="85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>
      <alignment vertical="center" wrapText="1"/>
    </xf>
    <xf numFmtId="4" fontId="38" fillId="2" borderId="100" xfId="0" applyNumberFormat="1" applyFont="1" applyFill="1" applyBorder="1" applyAlignment="1" applyProtection="1">
      <alignment vertical="center" wrapText="1"/>
      <protection locked="0"/>
    </xf>
    <xf numFmtId="164" fontId="10" fillId="0" borderId="108" xfId="0" applyNumberFormat="1" applyFont="1" applyFill="1" applyBorder="1" applyAlignment="1">
      <alignment vertical="center" wrapText="1"/>
    </xf>
    <xf numFmtId="164" fontId="10" fillId="0" borderId="114" xfId="0" applyNumberFormat="1" applyFont="1" applyFill="1" applyBorder="1" applyAlignment="1" applyProtection="1">
      <alignment vertical="center"/>
      <protection locked="0"/>
    </xf>
    <xf numFmtId="165" fontId="20" fillId="2" borderId="44" xfId="0" applyNumberFormat="1" applyFont="1" applyFill="1" applyBorder="1" applyAlignment="1" applyProtection="1">
      <alignment vertical="center" wrapText="1"/>
      <protection locked="0"/>
    </xf>
    <xf numFmtId="166" fontId="20" fillId="2" borderId="100" xfId="0" applyNumberFormat="1" applyFont="1" applyFill="1" applyBorder="1" applyAlignment="1" applyProtection="1">
      <alignment vertical="center" wrapText="1"/>
      <protection locked="0"/>
    </xf>
    <xf numFmtId="164" fontId="10" fillId="0" borderId="44" xfId="0" applyNumberFormat="1" applyFont="1" applyFill="1" applyBorder="1" applyAlignment="1">
      <alignment vertical="center" wrapText="1"/>
    </xf>
    <xf numFmtId="165" fontId="38" fillId="2" borderId="44" xfId="0" applyNumberFormat="1" applyFont="1" applyFill="1" applyBorder="1" applyAlignment="1" applyProtection="1">
      <alignment vertical="center" wrapText="1"/>
      <protection locked="0"/>
    </xf>
    <xf numFmtId="166" fontId="38" fillId="2" borderId="44" xfId="0" applyNumberFormat="1" applyFont="1" applyFill="1" applyBorder="1" applyAlignment="1" applyProtection="1">
      <alignment vertical="center" wrapText="1"/>
      <protection locked="0"/>
    </xf>
    <xf numFmtId="164" fontId="10" fillId="2" borderId="23" xfId="0" applyNumberFormat="1" applyFont="1" applyFill="1" applyBorder="1" applyAlignment="1" applyProtection="1">
      <alignment vertical="center" wrapText="1"/>
      <protection locked="0"/>
    </xf>
    <xf numFmtId="164" fontId="16" fillId="8" borderId="23" xfId="0" applyNumberFormat="1" applyFont="1" applyFill="1" applyBorder="1" applyAlignment="1">
      <alignment vertical="center" wrapText="1"/>
    </xf>
    <xf numFmtId="0" fontId="5" fillId="34" borderId="6" xfId="0" applyFont="1" applyFill="1" applyBorder="1" applyAlignment="1">
      <alignment horizontal="centerContinuous" vertical="center" wrapText="1"/>
    </xf>
    <xf numFmtId="0" fontId="13" fillId="34" borderId="15" xfId="0" applyFont="1" applyFill="1" applyBorder="1" applyAlignment="1">
      <alignment horizontal="centerContinuous" vertical="center" wrapText="1"/>
    </xf>
    <xf numFmtId="164" fontId="24" fillId="5" borderId="3" xfId="0" applyNumberFormat="1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vertical="center" wrapText="1"/>
    </xf>
    <xf numFmtId="164" fontId="13" fillId="0" borderId="43" xfId="0" applyNumberFormat="1" applyFont="1" applyFill="1" applyBorder="1" applyAlignment="1">
      <alignment vertical="center" wrapText="1"/>
    </xf>
    <xf numFmtId="164" fontId="13" fillId="0" borderId="48" xfId="0" applyNumberFormat="1" applyFont="1" applyFill="1" applyBorder="1" applyAlignment="1">
      <alignment vertical="center" wrapText="1"/>
    </xf>
    <xf numFmtId="164" fontId="13" fillId="0" borderId="36" xfId="0" applyNumberFormat="1" applyFont="1" applyFill="1" applyBorder="1" applyAlignment="1">
      <alignment vertical="center" wrapText="1"/>
    </xf>
    <xf numFmtId="0" fontId="17" fillId="0" borderId="142" xfId="0" applyFont="1" applyBorder="1" applyAlignment="1">
      <alignment vertical="center" wrapText="1"/>
    </xf>
    <xf numFmtId="164" fontId="13" fillId="0" borderId="129" xfId="0" applyNumberFormat="1" applyFont="1" applyFill="1" applyBorder="1" applyAlignment="1">
      <alignment vertical="center" wrapText="1"/>
    </xf>
    <xf numFmtId="3" fontId="18" fillId="0" borderId="132" xfId="0" applyNumberFormat="1" applyFont="1" applyFill="1" applyBorder="1" applyAlignment="1" applyProtection="1">
      <alignment horizontal="center" vertical="center"/>
    </xf>
    <xf numFmtId="164" fontId="13" fillId="0" borderId="132" xfId="0" applyNumberFormat="1" applyFont="1" applyFill="1" applyBorder="1" applyAlignment="1">
      <alignment vertical="center" wrapText="1"/>
    </xf>
    <xf numFmtId="164" fontId="13" fillId="0" borderId="137" xfId="0" applyNumberFormat="1" applyFont="1" applyFill="1" applyBorder="1" applyAlignment="1">
      <alignment vertical="center" wrapText="1"/>
    </xf>
    <xf numFmtId="164" fontId="13" fillId="0" borderId="130" xfId="0" applyNumberFormat="1" applyFont="1" applyFill="1" applyBorder="1" applyAlignment="1">
      <alignment vertical="center" wrapText="1"/>
    </xf>
    <xf numFmtId="0" fontId="17" fillId="0" borderId="133" xfId="0" applyFont="1" applyBorder="1" applyAlignment="1">
      <alignment vertical="center" wrapText="1"/>
    </xf>
    <xf numFmtId="168" fontId="14" fillId="6" borderId="31" xfId="0" applyNumberFormat="1" applyFont="1" applyFill="1" applyBorder="1" applyAlignment="1">
      <alignment vertical="center" wrapText="1"/>
    </xf>
    <xf numFmtId="168" fontId="14" fillId="8" borderId="20" xfId="0" applyNumberFormat="1" applyFont="1" applyFill="1" applyBorder="1" applyAlignment="1">
      <alignment vertical="center" wrapText="1"/>
    </xf>
    <xf numFmtId="164" fontId="21" fillId="2" borderId="57" xfId="0" applyNumberFormat="1" applyFont="1" applyFill="1" applyBorder="1" applyAlignment="1" applyProtection="1">
      <alignment vertical="center" wrapText="1"/>
      <protection locked="0"/>
    </xf>
    <xf numFmtId="164" fontId="21" fillId="0" borderId="43" xfId="0" applyNumberFormat="1" applyFont="1" applyFill="1" applyBorder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3" fontId="18" fillId="0" borderId="31" xfId="0" applyNumberFormat="1" applyFont="1" applyFill="1" applyBorder="1" applyAlignment="1" applyProtection="1">
      <alignment horizontal="center" vertical="center" wrapText="1"/>
    </xf>
    <xf numFmtId="164" fontId="14" fillId="8" borderId="10" xfId="0" applyNumberFormat="1" applyFont="1" applyFill="1" applyBorder="1" applyAlignment="1">
      <alignment vertical="center" wrapText="1"/>
    </xf>
    <xf numFmtId="164" fontId="16" fillId="8" borderId="31" xfId="0" applyNumberFormat="1" applyFont="1" applyFill="1" applyBorder="1" applyAlignment="1">
      <alignment vertical="center" wrapText="1"/>
    </xf>
    <xf numFmtId="164" fontId="10" fillId="0" borderId="36" xfId="0" applyNumberFormat="1" applyFont="1" applyFill="1" applyBorder="1" applyAlignment="1" applyProtection="1">
      <alignment vertical="center" wrapText="1"/>
    </xf>
    <xf numFmtId="3" fontId="20" fillId="2" borderId="43" xfId="0" applyNumberFormat="1" applyFont="1" applyFill="1" applyBorder="1" applyAlignment="1" applyProtection="1">
      <alignment vertical="center" wrapText="1"/>
      <protection locked="0"/>
    </xf>
    <xf numFmtId="4" fontId="20" fillId="2" borderId="60" xfId="0" applyNumberFormat="1" applyFont="1" applyFill="1" applyBorder="1" applyAlignment="1" applyProtection="1">
      <alignment vertical="center" wrapText="1"/>
      <protection locked="0"/>
    </xf>
    <xf numFmtId="164" fontId="10" fillId="2" borderId="65" xfId="0" applyNumberFormat="1" applyFont="1" applyFill="1" applyBorder="1" applyAlignment="1" applyProtection="1">
      <alignment vertical="center" wrapText="1"/>
      <protection locked="0"/>
    </xf>
    <xf numFmtId="3" fontId="20" fillId="0" borderId="43" xfId="0" applyNumberFormat="1" applyFont="1" applyFill="1" applyBorder="1" applyAlignment="1" applyProtection="1">
      <alignment vertical="center" wrapText="1"/>
    </xf>
    <xf numFmtId="4" fontId="20" fillId="0" borderId="60" xfId="0" applyNumberFormat="1" applyFont="1" applyFill="1" applyBorder="1" applyAlignment="1" applyProtection="1">
      <alignment vertical="center" wrapText="1"/>
    </xf>
    <xf numFmtId="164" fontId="10" fillId="2" borderId="71" xfId="0" applyNumberFormat="1" applyFont="1" applyFill="1" applyBorder="1" applyAlignment="1" applyProtection="1">
      <alignment vertical="center" wrapText="1"/>
      <protection locked="0"/>
    </xf>
    <xf numFmtId="164" fontId="10" fillId="0" borderId="65" xfId="0" applyNumberFormat="1" applyFont="1" applyFill="1" applyBorder="1" applyAlignment="1">
      <alignment vertical="center" wrapText="1"/>
    </xf>
    <xf numFmtId="4" fontId="20" fillId="2" borderId="48" xfId="0" applyNumberFormat="1" applyFont="1" applyFill="1" applyBorder="1" applyAlignment="1" applyProtection="1">
      <alignment vertical="center" wrapText="1"/>
      <protection locked="0"/>
    </xf>
    <xf numFmtId="164" fontId="10" fillId="0" borderId="43" xfId="0" applyNumberFormat="1" applyFont="1" applyFill="1" applyBorder="1" applyAlignment="1" applyProtection="1">
      <alignment vertical="center" wrapText="1"/>
    </xf>
    <xf numFmtId="4" fontId="20" fillId="2" borderId="43" xfId="0" applyNumberFormat="1" applyFont="1" applyFill="1" applyBorder="1" applyAlignment="1" applyProtection="1">
      <alignment vertical="center" wrapText="1"/>
      <protection locked="0"/>
    </xf>
    <xf numFmtId="164" fontId="10" fillId="0" borderId="65" xfId="0" applyNumberFormat="1" applyFont="1" applyFill="1" applyBorder="1" applyAlignment="1" applyProtection="1">
      <alignment vertical="center" wrapText="1"/>
    </xf>
    <xf numFmtId="164" fontId="10" fillId="0" borderId="75" xfId="0" applyNumberFormat="1" applyFont="1" applyFill="1" applyBorder="1" applyAlignment="1" applyProtection="1">
      <alignment vertical="center" wrapText="1"/>
    </xf>
    <xf numFmtId="164" fontId="10" fillId="0" borderId="60" xfId="0" applyNumberFormat="1" applyFont="1" applyFill="1" applyBorder="1" applyAlignment="1" applyProtection="1">
      <alignment vertical="center" wrapText="1"/>
    </xf>
    <xf numFmtId="164" fontId="10" fillId="0" borderId="81" xfId="0" applyNumberFormat="1" applyFont="1" applyFill="1" applyBorder="1" applyAlignment="1" applyProtection="1">
      <alignment vertical="center" wrapText="1"/>
    </xf>
    <xf numFmtId="1" fontId="44" fillId="0" borderId="43" xfId="0" applyNumberFormat="1" applyFont="1" applyFill="1" applyBorder="1" applyAlignment="1" applyProtection="1">
      <alignment vertical="center" wrapText="1"/>
    </xf>
    <xf numFmtId="4" fontId="20" fillId="0" borderId="65" xfId="0" applyNumberFormat="1" applyFont="1" applyFill="1" applyBorder="1" applyAlignment="1" applyProtection="1">
      <alignment vertical="center" wrapText="1"/>
    </xf>
    <xf numFmtId="164" fontId="10" fillId="2" borderId="10" xfId="0" applyNumberFormat="1" applyFont="1" applyFill="1" applyBorder="1" applyAlignment="1" applyProtection="1">
      <alignment vertical="center" wrapText="1"/>
      <protection locked="0"/>
    </xf>
    <xf numFmtId="164" fontId="10" fillId="2" borderId="75" xfId="0" applyNumberFormat="1" applyFont="1" applyFill="1" applyBorder="1" applyAlignment="1" applyProtection="1">
      <alignment vertical="center" wrapText="1"/>
      <protection locked="0"/>
    </xf>
    <xf numFmtId="164" fontId="21" fillId="0" borderId="31" xfId="0" applyNumberFormat="1" applyFont="1" applyFill="1" applyBorder="1" applyAlignment="1" applyProtection="1">
      <alignment vertical="center" wrapText="1"/>
    </xf>
    <xf numFmtId="164" fontId="10" fillId="2" borderId="43" xfId="0" applyNumberFormat="1" applyFont="1" applyFill="1" applyBorder="1" applyAlignment="1" applyProtection="1">
      <alignment vertical="center" wrapText="1"/>
      <protection locked="0"/>
    </xf>
    <xf numFmtId="164" fontId="10" fillId="0" borderId="71" xfId="0" applyNumberFormat="1" applyFont="1" applyFill="1" applyBorder="1" applyAlignment="1" applyProtection="1">
      <alignment vertical="center" wrapText="1"/>
    </xf>
    <xf numFmtId="164" fontId="19" fillId="0" borderId="36" xfId="0" applyNumberFormat="1" applyFont="1" applyFill="1" applyBorder="1" applyAlignment="1" applyProtection="1">
      <alignment vertical="center" wrapText="1"/>
    </xf>
    <xf numFmtId="3" fontId="38" fillId="2" borderId="43" xfId="0" applyNumberFormat="1" applyFont="1" applyFill="1" applyBorder="1" applyAlignment="1" applyProtection="1">
      <alignment vertical="center" wrapText="1"/>
      <protection locked="0"/>
    </xf>
    <xf numFmtId="4" fontId="38" fillId="2" borderId="43" xfId="0" applyNumberFormat="1" applyFont="1" applyFill="1" applyBorder="1" applyAlignment="1" applyProtection="1">
      <alignment vertical="center" wrapText="1"/>
      <protection locked="0"/>
    </xf>
    <xf numFmtId="4" fontId="38" fillId="2" borderId="60" xfId="0" applyNumberFormat="1" applyFont="1" applyFill="1" applyBorder="1" applyAlignment="1" applyProtection="1">
      <alignment vertical="center" wrapText="1"/>
      <protection locked="0"/>
    </xf>
    <xf numFmtId="164" fontId="10" fillId="2" borderId="60" xfId="0" applyNumberFormat="1" applyFont="1" applyFill="1" applyBorder="1" applyAlignment="1" applyProtection="1">
      <alignment vertical="center" wrapText="1"/>
      <protection locked="0"/>
    </xf>
    <xf numFmtId="4" fontId="19" fillId="2" borderId="43" xfId="0" applyNumberFormat="1" applyFont="1" applyFill="1" applyBorder="1" applyAlignment="1" applyProtection="1">
      <alignment vertical="center" wrapText="1"/>
      <protection locked="0"/>
    </xf>
    <xf numFmtId="4" fontId="20" fillId="2" borderId="65" xfId="0" applyNumberFormat="1" applyFont="1" applyFill="1" applyBorder="1" applyAlignment="1" applyProtection="1">
      <alignment vertical="center" wrapText="1"/>
      <protection locked="0"/>
    </xf>
    <xf numFmtId="164" fontId="10" fillId="2" borderId="36" xfId="0" applyNumberFormat="1" applyFont="1" applyFill="1" applyBorder="1" applyAlignment="1" applyProtection="1">
      <alignment vertical="center" wrapText="1"/>
      <protection locked="0"/>
    </xf>
    <xf numFmtId="164" fontId="10" fillId="2" borderId="81" xfId="0" applyNumberFormat="1" applyFont="1" applyFill="1" applyBorder="1" applyAlignment="1" applyProtection="1">
      <alignment vertical="center" wrapText="1"/>
      <protection locked="0"/>
    </xf>
    <xf numFmtId="164" fontId="16" fillId="8" borderId="30" xfId="0" applyNumberFormat="1" applyFont="1" applyFill="1" applyBorder="1" applyAlignment="1">
      <alignment vertical="center" wrapText="1"/>
    </xf>
    <xf numFmtId="164" fontId="14" fillId="8" borderId="31" xfId="0" applyNumberFormat="1" applyFont="1" applyFill="1" applyBorder="1" applyAlignment="1">
      <alignment vertical="center" wrapText="1"/>
    </xf>
    <xf numFmtId="164" fontId="21" fillId="2" borderId="10" xfId="0" applyNumberFormat="1" applyFont="1" applyFill="1" applyBorder="1" applyAlignment="1" applyProtection="1">
      <alignment vertical="center" wrapText="1"/>
      <protection locked="0"/>
    </xf>
    <xf numFmtId="164" fontId="78" fillId="33" borderId="143" xfId="0" applyNumberFormat="1" applyFont="1" applyFill="1" applyBorder="1" applyAlignment="1">
      <alignment vertical="center" wrapText="1"/>
    </xf>
    <xf numFmtId="169" fontId="10" fillId="32" borderId="144" xfId="0" applyNumberFormat="1" applyFont="1" applyFill="1" applyBorder="1" applyAlignment="1" applyProtection="1">
      <alignment vertical="center" wrapText="1"/>
      <protection locked="0"/>
    </xf>
    <xf numFmtId="164" fontId="21" fillId="33" borderId="30" xfId="0" applyNumberFormat="1" applyFont="1" applyFill="1" applyBorder="1" applyAlignment="1">
      <alignment vertical="center" wrapText="1"/>
    </xf>
    <xf numFmtId="164" fontId="16" fillId="9" borderId="31" xfId="0" applyNumberFormat="1" applyFont="1" applyFill="1" applyBorder="1" applyAlignment="1">
      <alignment vertical="center" wrapText="1"/>
    </xf>
    <xf numFmtId="164" fontId="21" fillId="33" borderId="143" xfId="0" applyNumberFormat="1" applyFont="1" applyFill="1" applyBorder="1" applyAlignment="1">
      <alignment vertical="center" wrapText="1"/>
    </xf>
    <xf numFmtId="168" fontId="16" fillId="8" borderId="31" xfId="0" applyNumberFormat="1" applyFont="1" applyFill="1" applyBorder="1" applyAlignment="1">
      <alignment vertical="center" wrapText="1"/>
    </xf>
    <xf numFmtId="168" fontId="16" fillId="2" borderId="31" xfId="0" applyNumberFormat="1" applyFont="1" applyFill="1" applyBorder="1" applyAlignment="1">
      <alignment vertical="center" wrapText="1"/>
    </xf>
    <xf numFmtId="164" fontId="14" fillId="2" borderId="30" xfId="0" applyNumberFormat="1" applyFont="1" applyFill="1" applyBorder="1" applyAlignment="1">
      <alignment vertical="center" wrapText="1"/>
    </xf>
    <xf numFmtId="164" fontId="16" fillId="9" borderId="30" xfId="0" applyNumberFormat="1" applyFont="1" applyFill="1" applyBorder="1" applyAlignment="1">
      <alignment vertical="center" wrapText="1"/>
    </xf>
    <xf numFmtId="164" fontId="10" fillId="2" borderId="86" xfId="0" applyNumberFormat="1" applyFont="1" applyFill="1" applyBorder="1" applyAlignment="1" applyProtection="1">
      <alignment vertical="center" wrapText="1"/>
      <protection locked="0"/>
    </xf>
    <xf numFmtId="164" fontId="14" fillId="6" borderId="31" xfId="0" applyNumberFormat="1" applyFont="1" applyFill="1" applyBorder="1" applyAlignment="1">
      <alignment vertical="center" wrapText="1"/>
    </xf>
    <xf numFmtId="164" fontId="14" fillId="8" borderId="0" xfId="0" applyNumberFormat="1" applyFont="1" applyFill="1" applyBorder="1" applyAlignment="1">
      <alignment vertical="center" wrapText="1"/>
    </xf>
    <xf numFmtId="164" fontId="10" fillId="0" borderId="36" xfId="0" applyNumberFormat="1" applyFont="1" applyFill="1" applyBorder="1" applyAlignment="1">
      <alignment vertical="center" wrapText="1"/>
    </xf>
    <xf numFmtId="4" fontId="38" fillId="2" borderId="48" xfId="0" applyNumberFormat="1" applyFont="1" applyFill="1" applyBorder="1" applyAlignment="1" applyProtection="1">
      <alignment vertical="center" wrapText="1"/>
      <protection locked="0"/>
    </xf>
    <xf numFmtId="164" fontId="19" fillId="0" borderId="43" xfId="0" applyNumberFormat="1" applyFont="1" applyFill="1" applyBorder="1" applyAlignment="1" applyProtection="1">
      <alignment vertical="center" wrapText="1"/>
    </xf>
    <xf numFmtId="164" fontId="10" fillId="0" borderId="71" xfId="0" applyNumberFormat="1" applyFont="1" applyFill="1" applyBorder="1" applyAlignment="1">
      <alignment vertical="center" wrapText="1"/>
    </xf>
    <xf numFmtId="164" fontId="10" fillId="0" borderId="86" xfId="0" applyNumberFormat="1" applyFont="1" applyFill="1" applyBorder="1" applyAlignment="1" applyProtection="1">
      <alignment vertical="center"/>
      <protection locked="0"/>
    </xf>
    <xf numFmtId="165" fontId="20" fillId="2" borderId="43" xfId="0" applyNumberFormat="1" applyFont="1" applyFill="1" applyBorder="1" applyAlignment="1" applyProtection="1">
      <alignment vertical="center" wrapText="1"/>
      <protection locked="0"/>
    </xf>
    <xf numFmtId="166" fontId="20" fillId="2" borderId="48" xfId="0" applyNumberFormat="1" applyFont="1" applyFill="1" applyBorder="1" applyAlignment="1" applyProtection="1">
      <alignment vertical="center" wrapText="1"/>
      <protection locked="0"/>
    </xf>
    <xf numFmtId="164" fontId="10" fillId="0" borderId="43" xfId="0" applyNumberFormat="1" applyFont="1" applyFill="1" applyBorder="1" applyAlignment="1">
      <alignment vertical="center" wrapText="1"/>
    </xf>
    <xf numFmtId="165" fontId="38" fillId="2" borderId="43" xfId="0" applyNumberFormat="1" applyFont="1" applyFill="1" applyBorder="1" applyAlignment="1" applyProtection="1">
      <alignment vertical="center" wrapText="1"/>
      <protection locked="0"/>
    </xf>
    <xf numFmtId="166" fontId="38" fillId="2" borderId="43" xfId="0" applyNumberFormat="1" applyFont="1" applyFill="1" applyBorder="1" applyAlignment="1" applyProtection="1">
      <alignment vertical="center" wrapText="1"/>
      <protection locked="0"/>
    </xf>
    <xf numFmtId="164" fontId="10" fillId="2" borderId="20" xfId="0" applyNumberFormat="1" applyFont="1" applyFill="1" applyBorder="1" applyAlignment="1" applyProtection="1">
      <alignment vertical="center" wrapText="1"/>
      <protection locked="0"/>
    </xf>
    <xf numFmtId="164" fontId="16" fillId="8" borderId="20" xfId="0" applyNumberFormat="1" applyFont="1" applyFill="1" applyBorder="1" applyAlignment="1">
      <alignment vertical="center" wrapText="1"/>
    </xf>
    <xf numFmtId="164" fontId="21" fillId="2" borderId="127" xfId="0" applyNumberFormat="1" applyFont="1" applyFill="1" applyBorder="1" applyAlignment="1" applyProtection="1">
      <alignment vertical="center" wrapText="1"/>
      <protection locked="0"/>
    </xf>
    <xf numFmtId="3" fontId="18" fillId="0" borderId="1" xfId="0" applyNumberFormat="1" applyFont="1" applyFill="1" applyBorder="1" applyAlignment="1" applyProtection="1">
      <alignment horizontal="center" vertical="center" wrapText="1"/>
    </xf>
    <xf numFmtId="164" fontId="10" fillId="0" borderId="130" xfId="0" applyNumberFormat="1" applyFont="1" applyFill="1" applyBorder="1" applyAlignment="1" applyProtection="1">
      <alignment vertical="center" wrapText="1"/>
    </xf>
    <xf numFmtId="3" fontId="20" fillId="2" borderId="132" xfId="0" applyNumberFormat="1" applyFont="1" applyFill="1" applyBorder="1" applyAlignment="1" applyProtection="1">
      <alignment vertical="center" wrapText="1"/>
      <protection locked="0"/>
    </xf>
    <xf numFmtId="4" fontId="20" fillId="2" borderId="134" xfId="0" applyNumberFormat="1" applyFont="1" applyFill="1" applyBorder="1" applyAlignment="1" applyProtection="1">
      <alignment vertical="center" wrapText="1"/>
      <protection locked="0"/>
    </xf>
    <xf numFmtId="164" fontId="10" fillId="2" borderId="135" xfId="0" applyNumberFormat="1" applyFont="1" applyFill="1" applyBorder="1" applyAlignment="1" applyProtection="1">
      <alignment vertical="center" wrapText="1"/>
      <protection locked="0"/>
    </xf>
    <xf numFmtId="3" fontId="20" fillId="0" borderId="132" xfId="0" applyNumberFormat="1" applyFont="1" applyFill="1" applyBorder="1" applyAlignment="1" applyProtection="1">
      <alignment vertical="center" wrapText="1"/>
    </xf>
    <xf numFmtId="4" fontId="20" fillId="0" borderId="134" xfId="0" applyNumberFormat="1" applyFont="1" applyFill="1" applyBorder="1" applyAlignment="1" applyProtection="1">
      <alignment vertical="center" wrapText="1"/>
    </xf>
    <xf numFmtId="164" fontId="10" fillId="2" borderId="136" xfId="0" applyNumberFormat="1" applyFont="1" applyFill="1" applyBorder="1" applyAlignment="1" applyProtection="1">
      <alignment vertical="center" wrapText="1"/>
      <protection locked="0"/>
    </xf>
    <xf numFmtId="164" fontId="10" fillId="0" borderId="135" xfId="0" applyNumberFormat="1" applyFont="1" applyFill="1" applyBorder="1" applyAlignment="1">
      <alignment vertical="center" wrapText="1"/>
    </xf>
    <xf numFmtId="4" fontId="20" fillId="2" borderId="137" xfId="0" applyNumberFormat="1" applyFont="1" applyFill="1" applyBorder="1" applyAlignment="1" applyProtection="1">
      <alignment vertical="center" wrapText="1"/>
      <protection locked="0"/>
    </xf>
    <xf numFmtId="164" fontId="10" fillId="0" borderId="132" xfId="0" applyNumberFormat="1" applyFont="1" applyFill="1" applyBorder="1" applyAlignment="1" applyProtection="1">
      <alignment vertical="center" wrapText="1"/>
    </xf>
    <xf numFmtId="4" fontId="20" fillId="2" borderId="132" xfId="0" applyNumberFormat="1" applyFont="1" applyFill="1" applyBorder="1" applyAlignment="1" applyProtection="1">
      <alignment vertical="center" wrapText="1"/>
      <protection locked="0"/>
    </xf>
    <xf numFmtId="164" fontId="10" fillId="0" borderId="135" xfId="0" applyNumberFormat="1" applyFont="1" applyFill="1" applyBorder="1" applyAlignment="1" applyProtection="1">
      <alignment vertical="center" wrapText="1"/>
    </xf>
    <xf numFmtId="164" fontId="10" fillId="0" borderId="138" xfId="0" applyNumberFormat="1" applyFont="1" applyFill="1" applyBorder="1" applyAlignment="1" applyProtection="1">
      <alignment vertical="center" wrapText="1"/>
    </xf>
    <xf numFmtId="164" fontId="10" fillId="0" borderId="134" xfId="0" applyNumberFormat="1" applyFont="1" applyFill="1" applyBorder="1" applyAlignment="1" applyProtection="1">
      <alignment vertical="center" wrapText="1"/>
    </xf>
    <xf numFmtId="164" fontId="10" fillId="0" borderId="139" xfId="0" applyNumberFormat="1" applyFont="1" applyFill="1" applyBorder="1" applyAlignment="1" applyProtection="1">
      <alignment vertical="center" wrapText="1"/>
    </xf>
    <xf numFmtId="1" fontId="44" fillId="0" borderId="132" xfId="0" applyNumberFormat="1" applyFont="1" applyFill="1" applyBorder="1" applyAlignment="1" applyProtection="1">
      <alignment vertical="center" wrapText="1"/>
    </xf>
    <xf numFmtId="4" fontId="20" fillId="0" borderId="135" xfId="0" applyNumberFormat="1" applyFont="1" applyFill="1" applyBorder="1" applyAlignment="1" applyProtection="1">
      <alignment vertical="center" wrapText="1"/>
    </xf>
    <xf numFmtId="164" fontId="10" fillId="2" borderId="131" xfId="0" applyNumberFormat="1" applyFont="1" applyFill="1" applyBorder="1" applyAlignment="1" applyProtection="1">
      <alignment vertical="center" wrapText="1"/>
      <protection locked="0"/>
    </xf>
    <xf numFmtId="164" fontId="10" fillId="2" borderId="138" xfId="0" applyNumberFormat="1" applyFont="1" applyFill="1" applyBorder="1" applyAlignment="1" applyProtection="1">
      <alignment vertical="center" wrapText="1"/>
      <protection locked="0"/>
    </xf>
    <xf numFmtId="164" fontId="21" fillId="0" borderId="1" xfId="0" applyNumberFormat="1" applyFont="1" applyFill="1" applyBorder="1" applyAlignment="1" applyProtection="1">
      <alignment vertical="center" wrapText="1"/>
    </xf>
    <xf numFmtId="164" fontId="10" fillId="2" borderId="134" xfId="0" applyNumberFormat="1" applyFont="1" applyFill="1" applyBorder="1" applyAlignment="1" applyProtection="1">
      <alignment vertical="center" wrapText="1"/>
      <protection locked="0"/>
    </xf>
    <xf numFmtId="164" fontId="19" fillId="0" borderId="130" xfId="0" applyNumberFormat="1" applyFont="1" applyFill="1" applyBorder="1" applyAlignment="1" applyProtection="1">
      <alignment vertical="center" wrapText="1"/>
    </xf>
    <xf numFmtId="3" fontId="38" fillId="2" borderId="132" xfId="0" applyNumberFormat="1" applyFont="1" applyFill="1" applyBorder="1" applyAlignment="1" applyProtection="1">
      <alignment vertical="center" wrapText="1"/>
      <protection locked="0"/>
    </xf>
    <xf numFmtId="4" fontId="38" fillId="2" borderId="132" xfId="0" applyNumberFormat="1" applyFont="1" applyFill="1" applyBorder="1" applyAlignment="1" applyProtection="1">
      <alignment vertical="center" wrapText="1"/>
      <protection locked="0"/>
    </xf>
    <xf numFmtId="4" fontId="38" fillId="2" borderId="134" xfId="0" applyNumberFormat="1" applyFont="1" applyFill="1" applyBorder="1" applyAlignment="1" applyProtection="1">
      <alignment vertical="center" wrapText="1"/>
      <protection locked="0"/>
    </xf>
    <xf numFmtId="164" fontId="10" fillId="2" borderId="132" xfId="0" applyNumberFormat="1" applyFont="1" applyFill="1" applyBorder="1" applyAlignment="1" applyProtection="1">
      <alignment vertical="center" wrapText="1"/>
      <protection locked="0"/>
    </xf>
    <xf numFmtId="164" fontId="10" fillId="0" borderId="136" xfId="0" applyNumberFormat="1" applyFont="1" applyFill="1" applyBorder="1" applyAlignment="1" applyProtection="1">
      <alignment vertical="center" wrapText="1"/>
    </xf>
    <xf numFmtId="4" fontId="19" fillId="2" borderId="132" xfId="0" applyNumberFormat="1" applyFont="1" applyFill="1" applyBorder="1" applyAlignment="1" applyProtection="1">
      <alignment vertical="center" wrapText="1"/>
      <protection locked="0"/>
    </xf>
    <xf numFmtId="4" fontId="20" fillId="2" borderId="135" xfId="0" applyNumberFormat="1" applyFont="1" applyFill="1" applyBorder="1" applyAlignment="1" applyProtection="1">
      <alignment vertical="center" wrapText="1"/>
      <protection locked="0"/>
    </xf>
    <xf numFmtId="164" fontId="10" fillId="2" borderId="130" xfId="0" applyNumberFormat="1" applyFont="1" applyFill="1" applyBorder="1" applyAlignment="1" applyProtection="1">
      <alignment vertical="center" wrapText="1"/>
      <protection locked="0"/>
    </xf>
    <xf numFmtId="164" fontId="10" fillId="2" borderId="139" xfId="0" applyNumberFormat="1" applyFont="1" applyFill="1" applyBorder="1" applyAlignment="1" applyProtection="1">
      <alignment vertical="center" wrapText="1"/>
      <protection locked="0"/>
    </xf>
    <xf numFmtId="164" fontId="21" fillId="2" borderId="131" xfId="0" applyNumberFormat="1" applyFont="1" applyFill="1" applyBorder="1" applyAlignment="1" applyProtection="1">
      <alignment vertical="center" wrapText="1"/>
      <protection locked="0"/>
    </xf>
    <xf numFmtId="169" fontId="10" fillId="32" borderId="145" xfId="0" applyNumberFormat="1" applyFont="1" applyFill="1" applyBorder="1" applyAlignment="1" applyProtection="1">
      <alignment vertical="center" wrapText="1"/>
      <protection locked="0"/>
    </xf>
    <xf numFmtId="168" fontId="16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0" fillId="2" borderId="140" xfId="0" applyNumberFormat="1" applyFont="1" applyFill="1" applyBorder="1" applyAlignment="1" applyProtection="1">
      <alignment vertical="center" wrapText="1"/>
      <protection locked="0"/>
    </xf>
    <xf numFmtId="164" fontId="10" fillId="0" borderId="130" xfId="0" applyNumberFormat="1" applyFont="1" applyFill="1" applyBorder="1" applyAlignment="1">
      <alignment vertical="center" wrapText="1"/>
    </xf>
    <xf numFmtId="4" fontId="38" fillId="2" borderId="137" xfId="0" applyNumberFormat="1" applyFont="1" applyFill="1" applyBorder="1" applyAlignment="1" applyProtection="1">
      <alignment vertical="center" wrapText="1"/>
      <protection locked="0"/>
    </xf>
    <xf numFmtId="164" fontId="19" fillId="0" borderId="132" xfId="0" applyNumberFormat="1" applyFont="1" applyFill="1" applyBorder="1" applyAlignment="1" applyProtection="1">
      <alignment vertical="center" wrapText="1"/>
    </xf>
    <xf numFmtId="164" fontId="10" fillId="0" borderId="136" xfId="0" applyNumberFormat="1" applyFont="1" applyFill="1" applyBorder="1" applyAlignment="1">
      <alignment vertical="center" wrapText="1"/>
    </xf>
    <xf numFmtId="164" fontId="10" fillId="0" borderId="140" xfId="0" applyNumberFormat="1" applyFont="1" applyFill="1" applyBorder="1" applyAlignment="1" applyProtection="1">
      <alignment vertical="center"/>
      <protection locked="0"/>
    </xf>
    <xf numFmtId="165" fontId="20" fillId="2" borderId="132" xfId="0" applyNumberFormat="1" applyFont="1" applyFill="1" applyBorder="1" applyAlignment="1" applyProtection="1">
      <alignment vertical="center" wrapText="1"/>
      <protection locked="0"/>
    </xf>
    <xf numFmtId="166" fontId="20" fillId="2" borderId="137" xfId="0" applyNumberFormat="1" applyFont="1" applyFill="1" applyBorder="1" applyAlignment="1" applyProtection="1">
      <alignment vertical="center" wrapText="1"/>
      <protection locked="0"/>
    </xf>
    <xf numFmtId="164" fontId="10" fillId="0" borderId="132" xfId="0" applyNumberFormat="1" applyFont="1" applyFill="1" applyBorder="1" applyAlignment="1">
      <alignment vertical="center" wrapText="1"/>
    </xf>
    <xf numFmtId="165" fontId="38" fillId="2" borderId="132" xfId="0" applyNumberFormat="1" applyFont="1" applyFill="1" applyBorder="1" applyAlignment="1" applyProtection="1">
      <alignment vertical="center" wrapText="1"/>
      <protection locked="0"/>
    </xf>
    <xf numFmtId="166" fontId="38" fillId="2" borderId="132" xfId="0" applyNumberFormat="1" applyFont="1" applyFill="1" applyBorder="1" applyAlignment="1" applyProtection="1">
      <alignment vertical="center" wrapText="1"/>
      <protection locked="0"/>
    </xf>
    <xf numFmtId="164" fontId="10" fillId="2" borderId="128" xfId="0" applyNumberFormat="1" applyFont="1" applyFill="1" applyBorder="1" applyAlignment="1" applyProtection="1">
      <alignment vertical="center" wrapText="1"/>
      <protection locked="0"/>
    </xf>
    <xf numFmtId="3" fontId="18" fillId="0" borderId="39" xfId="0" applyNumberFormat="1" applyFont="1" applyFill="1" applyBorder="1" applyAlignment="1" applyProtection="1">
      <alignment horizontal="center" vertical="center" wrapText="1"/>
    </xf>
    <xf numFmtId="3" fontId="18" fillId="0" borderId="38" xfId="0" applyNumberFormat="1" applyFont="1" applyFill="1" applyBorder="1" applyAlignment="1" applyProtection="1">
      <alignment horizontal="center" vertical="center" wrapText="1"/>
    </xf>
    <xf numFmtId="3" fontId="18" fillId="0" borderId="44" xfId="0" applyNumberFormat="1" applyFont="1" applyFill="1" applyBorder="1" applyAlignment="1" applyProtection="1">
      <alignment horizontal="center" vertical="center" wrapText="1"/>
    </xf>
    <xf numFmtId="3" fontId="18" fillId="0" borderId="42" xfId="0" applyNumberFormat="1" applyFont="1" applyFill="1" applyBorder="1" applyAlignment="1" applyProtection="1">
      <alignment horizontal="center" vertical="center" wrapText="1"/>
    </xf>
    <xf numFmtId="3" fontId="18" fillId="0" borderId="41" xfId="0" applyNumberFormat="1" applyFont="1" applyFill="1" applyBorder="1" applyAlignment="1" applyProtection="1">
      <alignment horizontal="center" vertical="center" wrapText="1"/>
    </xf>
    <xf numFmtId="3" fontId="18" fillId="0" borderId="132" xfId="0" applyNumberFormat="1" applyFont="1" applyFill="1" applyBorder="1" applyAlignment="1" applyProtection="1">
      <alignment horizontal="center" vertical="center" wrapText="1"/>
    </xf>
    <xf numFmtId="3" fontId="18" fillId="0" borderId="34" xfId="0" applyNumberFormat="1" applyFont="1" applyFill="1" applyBorder="1" applyAlignment="1" applyProtection="1">
      <alignment horizontal="center" vertical="center" wrapText="1"/>
    </xf>
    <xf numFmtId="3" fontId="18" fillId="0" borderId="32" xfId="0" applyNumberFormat="1" applyFont="1" applyFill="1" applyBorder="1" applyAlignment="1" applyProtection="1">
      <alignment horizontal="center" vertical="center" wrapText="1"/>
    </xf>
    <xf numFmtId="3" fontId="18" fillId="0" borderId="35" xfId="0" applyNumberFormat="1" applyFont="1" applyFill="1" applyBorder="1" applyAlignment="1" applyProtection="1">
      <alignment horizontal="center" vertical="center" wrapText="1"/>
    </xf>
    <xf numFmtId="3" fontId="24" fillId="0" borderId="130" xfId="0" applyNumberFormat="1" applyFont="1" applyFill="1" applyBorder="1" applyAlignment="1" applyProtection="1">
      <alignment horizontal="center" vertical="center" wrapText="1"/>
    </xf>
    <xf numFmtId="168" fontId="10" fillId="3" borderId="72" xfId="0" applyNumberFormat="1" applyFont="1" applyFill="1" applyBorder="1" applyAlignment="1" applyProtection="1">
      <alignment vertical="center" wrapText="1"/>
      <protection locked="0"/>
    </xf>
    <xf numFmtId="168" fontId="10" fillId="3" borderId="71" xfId="0" applyNumberFormat="1" applyFont="1" applyFill="1" applyBorder="1" applyAlignment="1" applyProtection="1">
      <alignment vertical="center" wrapText="1"/>
      <protection locked="0"/>
    </xf>
    <xf numFmtId="168" fontId="10" fillId="3" borderId="101" xfId="0" applyNumberFormat="1" applyFont="1" applyFill="1" applyBorder="1" applyAlignment="1" applyProtection="1">
      <alignment vertical="center" wrapText="1"/>
      <protection locked="0"/>
    </xf>
    <xf numFmtId="168" fontId="16" fillId="9" borderId="29" xfId="0" applyNumberFormat="1" applyFont="1" applyFill="1" applyBorder="1" applyAlignment="1">
      <alignment vertical="center" wrapText="1"/>
    </xf>
    <xf numFmtId="3" fontId="18" fillId="0" borderId="9" xfId="0" applyNumberFormat="1" applyFont="1" applyFill="1" applyBorder="1" applyAlignment="1" applyProtection="1">
      <alignment horizontal="center" vertical="center" wrapText="1"/>
    </xf>
    <xf numFmtId="3" fontId="18" fillId="0" borderId="17" xfId="0" applyNumberFormat="1" applyFont="1" applyFill="1" applyBorder="1" applyAlignment="1" applyProtection="1">
      <alignment horizontal="center" vertical="center" wrapText="1"/>
    </xf>
    <xf numFmtId="3" fontId="18" fillId="0" borderId="18" xfId="0" applyNumberFormat="1" applyFont="1" applyFill="1" applyBorder="1" applyAlignment="1" applyProtection="1">
      <alignment horizontal="center" vertical="center" wrapText="1"/>
    </xf>
    <xf numFmtId="164" fontId="21" fillId="2" borderId="29" xfId="0" applyNumberFormat="1" applyFont="1" applyFill="1" applyBorder="1" applyAlignment="1" applyProtection="1">
      <alignment vertical="center" wrapText="1"/>
      <protection locked="0"/>
    </xf>
    <xf numFmtId="164" fontId="21" fillId="2" borderId="31" xfId="0" applyNumberFormat="1" applyFont="1" applyFill="1" applyBorder="1" applyAlignment="1" applyProtection="1">
      <alignment vertical="center" wrapText="1"/>
      <protection locked="0"/>
    </xf>
    <xf numFmtId="164" fontId="21" fillId="2" borderId="1" xfId="0" applyNumberFormat="1" applyFont="1" applyFill="1" applyBorder="1" applyAlignment="1" applyProtection="1">
      <alignment vertical="center" wrapText="1"/>
      <protection locked="0"/>
    </xf>
    <xf numFmtId="164" fontId="21" fillId="2" borderId="27" xfId="0" applyNumberFormat="1" applyFont="1" applyFill="1" applyBorder="1" applyAlignment="1" applyProtection="1">
      <alignment vertical="center" wrapText="1"/>
      <protection locked="0"/>
    </xf>
    <xf numFmtId="164" fontId="21" fillId="2" borderId="85" xfId="0" applyNumberFormat="1" applyFont="1" applyFill="1" applyBorder="1" applyAlignment="1" applyProtection="1">
      <alignment vertical="center" wrapText="1"/>
      <protection locked="0"/>
    </xf>
    <xf numFmtId="3" fontId="36" fillId="0" borderId="132" xfId="0" applyNumberFormat="1" applyFont="1" applyFill="1" applyBorder="1" applyAlignment="1" applyProtection="1">
      <alignment horizontal="center" vertical="center" wrapText="1"/>
    </xf>
    <xf numFmtId="3" fontId="36" fillId="0" borderId="134" xfId="0" applyNumberFormat="1" applyFont="1" applyFill="1" applyBorder="1" applyAlignment="1" applyProtection="1">
      <alignment horizontal="center" vertical="center" wrapText="1"/>
    </xf>
    <xf numFmtId="3" fontId="29" fillId="0" borderId="132" xfId="0" applyNumberFormat="1" applyFont="1" applyFill="1" applyBorder="1" applyAlignment="1" applyProtection="1">
      <alignment horizontal="center" vertical="center" wrapText="1"/>
    </xf>
    <xf numFmtId="4" fontId="29" fillId="0" borderId="134" xfId="0" applyNumberFormat="1" applyFont="1" applyFill="1" applyBorder="1" applyAlignment="1">
      <alignment horizontal="center" vertical="center" wrapText="1"/>
    </xf>
    <xf numFmtId="4" fontId="29" fillId="0" borderId="132" xfId="0" applyNumberFormat="1" applyFont="1" applyFill="1" applyBorder="1" applyAlignment="1">
      <alignment horizontal="center" vertical="center" wrapText="1"/>
    </xf>
    <xf numFmtId="4" fontId="29" fillId="0" borderId="135" xfId="0" applyNumberFormat="1" applyFont="1" applyFill="1" applyBorder="1" applyAlignment="1">
      <alignment horizontal="center" vertical="center" wrapText="1"/>
    </xf>
    <xf numFmtId="4" fontId="29" fillId="0" borderId="130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90" fillId="0" borderId="0" xfId="69" applyFont="1" applyFill="1" applyAlignment="1">
      <alignment horizontal="center" vertical="top" wrapText="1"/>
    </xf>
    <xf numFmtId="167" fontId="16" fillId="8" borderId="41" xfId="0" applyNumberFormat="1" applyFont="1" applyFill="1" applyBorder="1" applyAlignment="1" applyProtection="1">
      <alignment vertical="center" wrapText="1"/>
    </xf>
    <xf numFmtId="167" fontId="16" fillId="8" borderId="37" xfId="0" applyNumberFormat="1" applyFont="1" applyFill="1" applyBorder="1" applyAlignment="1" applyProtection="1">
      <alignment vertical="center" wrapText="1"/>
    </xf>
    <xf numFmtId="167" fontId="16" fillId="8" borderId="44" xfId="0" applyNumberFormat="1" applyFont="1" applyFill="1" applyBorder="1" applyAlignment="1" applyProtection="1">
      <alignment vertical="center" wrapText="1"/>
    </xf>
    <xf numFmtId="3" fontId="18" fillId="0" borderId="82" xfId="0" applyNumberFormat="1" applyFont="1" applyFill="1" applyBorder="1" applyAlignment="1" applyProtection="1">
      <alignment horizontal="center" vertical="center" wrapText="1"/>
    </xf>
    <xf numFmtId="3" fontId="18" fillId="0" borderId="116" xfId="0" applyNumberFormat="1" applyFont="1" applyFill="1" applyBorder="1" applyAlignment="1" applyProtection="1">
      <alignment horizontal="center" vertical="center" wrapText="1"/>
    </xf>
    <xf numFmtId="3" fontId="18" fillId="0" borderId="119" xfId="0" applyNumberFormat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13" fillId="0" borderId="102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7" fillId="0" borderId="102" xfId="0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center" vertical="center" wrapText="1"/>
    </xf>
    <xf numFmtId="49" fontId="14" fillId="8" borderId="7" xfId="0" applyNumberFormat="1" applyFont="1" applyFill="1" applyBorder="1" applyAlignment="1">
      <alignment horizontal="center" vertical="center" wrapText="1"/>
    </xf>
    <xf numFmtId="49" fontId="14" fillId="8" borderId="39" xfId="0" applyNumberFormat="1" applyFont="1" applyFill="1" applyBorder="1" applyAlignment="1">
      <alignment horizontal="center" vertical="center" wrapText="1"/>
    </xf>
    <xf numFmtId="49" fontId="14" fillId="8" borderId="25" xfId="0" applyNumberFormat="1" applyFont="1" applyFill="1" applyBorder="1" applyAlignment="1">
      <alignment horizontal="center" vertical="center" wrapText="1"/>
    </xf>
    <xf numFmtId="49" fontId="14" fillId="8" borderId="52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49" fontId="14" fillId="8" borderId="28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Fill="1" applyBorder="1" applyAlignment="1">
      <alignment horizontal="center" vertical="center" wrapText="1"/>
    </xf>
    <xf numFmtId="49" fontId="20" fillId="0" borderId="99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9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0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10" fillId="0" borderId="103" xfId="0" applyNumberFormat="1" applyFont="1" applyFill="1" applyBorder="1" applyAlignment="1">
      <alignment horizontal="center" vertical="center" wrapText="1"/>
    </xf>
    <xf numFmtId="49" fontId="10" fillId="0" borderId="107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9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Border="1" applyAlignment="1">
      <alignment horizontal="center" vertical="center" wrapText="1"/>
    </xf>
    <xf numFmtId="49" fontId="33" fillId="0" borderId="99" xfId="0" applyNumberFormat="1" applyFont="1" applyBorder="1" applyAlignment="1">
      <alignment horizontal="center" vertical="center" wrapText="1"/>
    </xf>
    <xf numFmtId="49" fontId="23" fillId="0" borderId="103" xfId="0" applyNumberFormat="1" applyFont="1" applyBorder="1" applyAlignment="1">
      <alignment horizontal="center" vertical="center" wrapText="1"/>
    </xf>
    <xf numFmtId="49" fontId="31" fillId="0" borderId="99" xfId="0" applyNumberFormat="1" applyFont="1" applyBorder="1" applyAlignment="1">
      <alignment horizontal="center" vertical="center" wrapText="1"/>
    </xf>
    <xf numFmtId="49" fontId="21" fillId="0" borderId="107" xfId="0" applyNumberFormat="1" applyFont="1" applyFill="1" applyBorder="1" applyAlignment="1">
      <alignment horizontal="center" vertical="center" wrapText="1"/>
    </xf>
    <xf numFmtId="49" fontId="21" fillId="0" borderId="106" xfId="0" applyNumberFormat="1" applyFont="1" applyFill="1" applyBorder="1" applyAlignment="1">
      <alignment horizontal="center" vertical="center" wrapText="1"/>
    </xf>
    <xf numFmtId="49" fontId="21" fillId="0" borderId="99" xfId="0" applyNumberFormat="1" applyFont="1" applyFill="1" applyBorder="1" applyAlignment="1">
      <alignment horizontal="center" vertical="center" wrapText="1"/>
    </xf>
    <xf numFmtId="49" fontId="10" fillId="0" borderId="10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13" xfId="0" applyNumberFormat="1" applyFont="1" applyBorder="1" applyAlignment="1">
      <alignment horizontal="center" vertical="center" wrapText="1"/>
    </xf>
    <xf numFmtId="49" fontId="10" fillId="0" borderId="107" xfId="0" applyNumberFormat="1" applyFont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103" xfId="0" applyNumberFormat="1" applyFont="1" applyFill="1" applyBorder="1" applyAlignment="1">
      <alignment horizontal="center" vertical="center" wrapText="1"/>
    </xf>
    <xf numFmtId="49" fontId="21" fillId="0" borderId="103" xfId="0" applyNumberFormat="1" applyFont="1" applyFill="1" applyBorder="1" applyAlignment="1">
      <alignment horizontal="center" vertical="center" wrapText="1"/>
    </xf>
    <xf numFmtId="49" fontId="37" fillId="0" borderId="39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0" fillId="0" borderId="102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10" fillId="0" borderId="99" xfId="0" applyNumberFormat="1" applyFont="1" applyFill="1" applyBorder="1" applyAlignment="1">
      <alignment horizontal="center" vertical="center" wrapText="1"/>
    </xf>
    <xf numFmtId="49" fontId="19" fillId="0" borderId="102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35" fillId="0" borderId="39" xfId="0" applyNumberFormat="1" applyFont="1" applyFill="1" applyBorder="1" applyAlignment="1">
      <alignment horizontal="center" vertical="center" wrapText="1"/>
    </xf>
    <xf numFmtId="49" fontId="35" fillId="0" borderId="99" xfId="0" applyNumberFormat="1" applyFont="1" applyFill="1" applyBorder="1" applyAlignment="1">
      <alignment horizontal="center" vertical="center" wrapText="1"/>
    </xf>
    <xf numFmtId="49" fontId="21" fillId="0" borderId="106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49" fontId="35" fillId="0" borderId="99" xfId="0" applyNumberFormat="1" applyFont="1" applyBorder="1" applyAlignment="1">
      <alignment horizontal="center" vertical="center" wrapText="1"/>
    </xf>
    <xf numFmtId="49" fontId="23" fillId="0" borderId="146" xfId="0" applyNumberFormat="1" applyFont="1" applyBorder="1" applyAlignment="1">
      <alignment horizontal="center" vertical="center" wrapText="1"/>
    </xf>
    <xf numFmtId="49" fontId="14" fillId="9" borderId="28" xfId="0" applyNumberFormat="1" applyFont="1" applyFill="1" applyBorder="1" applyAlignment="1">
      <alignment horizontal="center" vertical="center" wrapText="1"/>
    </xf>
    <xf numFmtId="49" fontId="16" fillId="9" borderId="2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06" xfId="0" applyNumberFormat="1" applyFont="1" applyFill="1" applyBorder="1" applyAlignment="1">
      <alignment horizontal="center" vertical="center" wrapText="1"/>
    </xf>
    <xf numFmtId="49" fontId="16" fillId="0" borderId="107" xfId="0" applyNumberFormat="1" applyFont="1" applyFill="1" applyBorder="1" applyAlignment="1">
      <alignment horizontal="center" vertical="center" wrapText="1"/>
    </xf>
    <xf numFmtId="49" fontId="16" fillId="0" borderId="146" xfId="0" applyNumberFormat="1" applyFont="1" applyFill="1" applyBorder="1" applyAlignment="1">
      <alignment horizontal="center" vertical="center" wrapText="1"/>
    </xf>
    <xf numFmtId="49" fontId="21" fillId="9" borderId="25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03" xfId="0" applyNumberFormat="1" applyFont="1" applyFill="1" applyBorder="1" applyAlignment="1">
      <alignment horizontal="center" vertical="center" wrapText="1"/>
    </xf>
    <xf numFmtId="49" fontId="16" fillId="9" borderId="25" xfId="0" applyNumberFormat="1" applyFont="1" applyFill="1" applyBorder="1" applyAlignment="1">
      <alignment horizontal="center" vertical="center" wrapText="1"/>
    </xf>
    <xf numFmtId="49" fontId="16" fillId="0" borderId="103" xfId="0" applyNumberFormat="1" applyFont="1" applyFill="1" applyBorder="1" applyAlignment="1">
      <alignment horizontal="center" vertical="center" wrapText="1"/>
    </xf>
    <xf numFmtId="49" fontId="21" fillId="9" borderId="28" xfId="0" applyNumberFormat="1" applyFont="1" applyFill="1" applyBorder="1" applyAlignment="1">
      <alignment horizontal="center" vertical="center" wrapText="1"/>
    </xf>
    <xf numFmtId="49" fontId="23" fillId="0" borderId="107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14" fillId="7" borderId="28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35" fillId="0" borderId="103" xfId="0" applyNumberFormat="1" applyFont="1" applyFill="1" applyBorder="1" applyAlignment="1">
      <alignment horizontal="center" vertical="center" wrapText="1"/>
    </xf>
    <xf numFmtId="49" fontId="23" fillId="0" borderId="109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14" fillId="7" borderId="25" xfId="0" applyNumberFormat="1" applyFont="1" applyFill="1" applyBorder="1" applyAlignment="1">
      <alignment horizontal="center" vertical="center" wrapText="1"/>
    </xf>
    <xf numFmtId="49" fontId="16" fillId="0" borderId="103" xfId="0" applyNumberFormat="1" applyFont="1" applyBorder="1" applyAlignment="1">
      <alignment horizontal="center" vertical="center" wrapText="1"/>
    </xf>
    <xf numFmtId="49" fontId="16" fillId="0" borderId="106" xfId="0" applyNumberFormat="1" applyFont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16" fillId="0" borderId="107" xfId="0" applyNumberFormat="1" applyFont="1" applyBorder="1" applyAlignment="1">
      <alignment horizontal="center" vertical="center" wrapText="1"/>
    </xf>
    <xf numFmtId="49" fontId="16" fillId="0" borderId="146" xfId="0" applyNumberFormat="1" applyFont="1" applyBorder="1" applyAlignment="1">
      <alignment horizontal="center" vertical="center" wrapText="1"/>
    </xf>
    <xf numFmtId="49" fontId="27" fillId="6" borderId="25" xfId="0" applyNumberFormat="1" applyFont="1" applyFill="1" applyBorder="1" applyAlignment="1">
      <alignment horizontal="center" vertical="center" wrapText="1"/>
    </xf>
    <xf numFmtId="49" fontId="14" fillId="7" borderId="16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37" fillId="0" borderId="39" xfId="0" applyNumberFormat="1" applyFont="1" applyBorder="1" applyAlignment="1">
      <alignment horizontal="center" vertical="center" wrapText="1"/>
    </xf>
    <xf numFmtId="49" fontId="43" fillId="0" borderId="39" xfId="0" applyNumberFormat="1" applyFont="1" applyBorder="1" applyAlignment="1">
      <alignment horizontal="center" vertical="center" wrapText="1"/>
    </xf>
    <xf numFmtId="49" fontId="43" fillId="0" borderId="99" xfId="0" applyNumberFormat="1" applyFont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49" fontId="33" fillId="0" borderId="99" xfId="0" applyNumberFormat="1" applyFont="1" applyFill="1" applyBorder="1" applyAlignment="1">
      <alignment horizontal="center" vertical="center" wrapText="1"/>
    </xf>
    <xf numFmtId="49" fontId="10" fillId="0" borderId="106" xfId="0" applyNumberFormat="1" applyFont="1" applyBorder="1" applyAlignment="1">
      <alignment horizontal="center" vertical="center" wrapText="1"/>
    </xf>
    <xf numFmtId="49" fontId="21" fillId="0" borderId="107" xfId="0" applyNumberFormat="1" applyFont="1" applyBorder="1" applyAlignment="1">
      <alignment horizontal="center" vertical="center" wrapText="1"/>
    </xf>
    <xf numFmtId="49" fontId="10" fillId="0" borderId="1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99" xfId="0" applyNumberFormat="1" applyFont="1" applyBorder="1" applyAlignment="1">
      <alignment horizontal="center" vertical="center" wrapText="1"/>
    </xf>
    <xf numFmtId="49" fontId="38" fillId="0" borderId="39" xfId="0" applyNumberFormat="1" applyFont="1" applyFill="1" applyBorder="1" applyAlignment="1">
      <alignment horizontal="center" vertical="center" wrapText="1"/>
    </xf>
    <xf numFmtId="49" fontId="74" fillId="0" borderId="39" xfId="0" applyNumberFormat="1" applyFont="1" applyFill="1" applyBorder="1" applyAlignment="1">
      <alignment horizontal="center" vertical="center" wrapText="1"/>
    </xf>
    <xf numFmtId="49" fontId="74" fillId="0" borderId="99" xfId="0" applyNumberFormat="1" applyFont="1" applyFill="1" applyBorder="1" applyAlignment="1">
      <alignment horizontal="center" vertical="center" wrapText="1"/>
    </xf>
    <xf numFmtId="49" fontId="21" fillId="0" borderId="146" xfId="0" applyNumberFormat="1" applyFont="1" applyFill="1" applyBorder="1" applyAlignment="1">
      <alignment horizontal="center" vertical="center" wrapText="1"/>
    </xf>
    <xf numFmtId="49" fontId="23" fillId="0" borderId="103" xfId="0" applyNumberFormat="1" applyFont="1" applyFill="1" applyBorder="1" applyAlignment="1">
      <alignment horizontal="center" vertical="center" wrapText="1"/>
    </xf>
    <xf numFmtId="49" fontId="23" fillId="0" borderId="113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4" fillId="8" borderId="25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49" fontId="24" fillId="7" borderId="19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5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4" fillId="8" borderId="5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99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99" xfId="0" applyFont="1" applyFill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 wrapText="1"/>
    </xf>
    <xf numFmtId="0" fontId="21" fillId="9" borderId="28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9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9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74" fillId="0" borderId="9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46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91" fillId="0" borderId="0" xfId="71" applyFont="1" applyAlignment="1">
      <alignment horizontal="center" vertical="center" wrapText="1"/>
    </xf>
    <xf numFmtId="0" fontId="91" fillId="0" borderId="0" xfId="71" applyFont="1" applyAlignment="1">
      <alignment vertical="center" wrapText="1"/>
    </xf>
    <xf numFmtId="0" fontId="92" fillId="0" borderId="0" xfId="71" applyFont="1" applyAlignment="1">
      <alignment vertical="center" wrapText="1"/>
    </xf>
    <xf numFmtId="0" fontId="93" fillId="0" borderId="0" xfId="71" applyFont="1" applyAlignment="1">
      <alignment vertical="center" wrapText="1"/>
    </xf>
    <xf numFmtId="4" fontId="93" fillId="0" borderId="0" xfId="71" applyNumberFormat="1" applyFont="1" applyAlignment="1">
      <alignment vertical="center" wrapText="1"/>
    </xf>
    <xf numFmtId="0" fontId="91" fillId="0" borderId="0" xfId="71" applyFont="1" applyAlignment="1" applyProtection="1">
      <alignment horizontal="center" vertical="center" wrapText="1"/>
    </xf>
    <xf numFmtId="0" fontId="96" fillId="0" borderId="0" xfId="69" applyFont="1" applyAlignment="1" applyProtection="1">
      <alignment vertical="center" wrapText="1"/>
    </xf>
    <xf numFmtId="0" fontId="96" fillId="0" borderId="0" xfId="69" applyFont="1" applyAlignment="1">
      <alignment vertical="center" wrapText="1"/>
    </xf>
    <xf numFmtId="0" fontId="91" fillId="0" borderId="0" xfId="71" applyFont="1" applyAlignment="1" applyProtection="1">
      <alignment vertical="center" wrapText="1"/>
    </xf>
    <xf numFmtId="0" fontId="92" fillId="0" borderId="0" xfId="71" applyFont="1" applyAlignment="1" applyProtection="1">
      <alignment vertical="center" wrapText="1"/>
    </xf>
    <xf numFmtId="0" fontId="93" fillId="0" borderId="0" xfId="71" applyFont="1" applyAlignment="1" applyProtection="1">
      <alignment vertical="center" wrapText="1"/>
    </xf>
    <xf numFmtId="4" fontId="93" fillId="0" borderId="0" xfId="71" applyNumberFormat="1" applyFont="1" applyAlignment="1" applyProtection="1">
      <alignment vertical="center" wrapText="1"/>
    </xf>
    <xf numFmtId="4" fontId="91" fillId="0" borderId="0" xfId="71" applyNumberFormat="1" applyFont="1" applyAlignment="1" applyProtection="1">
      <alignment vertical="center" wrapText="1"/>
    </xf>
    <xf numFmtId="0" fontId="97" fillId="0" borderId="0" xfId="71" applyFont="1" applyAlignment="1" applyProtection="1">
      <alignment horizontal="right" vertical="center" wrapText="1"/>
    </xf>
    <xf numFmtId="0" fontId="3" fillId="0" borderId="0" xfId="71" applyFont="1" applyAlignment="1" applyProtection="1">
      <alignment horizontal="center" vertical="center" wrapText="1"/>
    </xf>
    <xf numFmtId="0" fontId="101" fillId="0" borderId="0" xfId="71" applyFont="1" applyAlignment="1" applyProtection="1">
      <alignment horizontal="center" vertical="center" wrapText="1"/>
    </xf>
    <xf numFmtId="0" fontId="102" fillId="0" borderId="0" xfId="71" applyFont="1" applyAlignment="1" applyProtection="1">
      <alignment vertical="center" wrapText="1"/>
    </xf>
    <xf numFmtId="0" fontId="102" fillId="0" borderId="0" xfId="71" applyFont="1" applyAlignment="1">
      <alignment vertical="center" wrapText="1"/>
    </xf>
    <xf numFmtId="0" fontId="98" fillId="39" borderId="51" xfId="71" applyFont="1" applyFill="1" applyBorder="1" applyAlignment="1" applyProtection="1">
      <alignment horizontal="center" vertical="center" wrapText="1"/>
    </xf>
    <xf numFmtId="49" fontId="99" fillId="40" borderId="40" xfId="34" applyNumberFormat="1" applyFont="1" applyFill="1" applyBorder="1" applyAlignment="1" applyProtection="1">
      <alignment horizontal="center" vertical="center" wrapText="1"/>
    </xf>
    <xf numFmtId="49" fontId="103" fillId="40" borderId="40" xfId="73" applyNumberFormat="1" applyFont="1" applyFill="1" applyBorder="1" applyAlignment="1" applyProtection="1">
      <alignment horizontal="center" vertical="center" wrapText="1"/>
    </xf>
    <xf numFmtId="0" fontId="104" fillId="2" borderId="40" xfId="73" applyFont="1" applyFill="1" applyBorder="1" applyAlignment="1" applyProtection="1">
      <alignment horizontal="left" vertical="center" wrapText="1"/>
      <protection locked="0"/>
    </xf>
    <xf numFmtId="168" fontId="105" fillId="40" borderId="40" xfId="72" applyNumberFormat="1" applyFont="1" applyFill="1" applyBorder="1" applyAlignment="1" applyProtection="1">
      <alignment horizontal="right" vertical="center" wrapText="1"/>
    </xf>
    <xf numFmtId="168" fontId="103" fillId="40" borderId="40" xfId="72" applyNumberFormat="1" applyFont="1" applyFill="1" applyBorder="1" applyAlignment="1" applyProtection="1">
      <alignment horizontal="right" vertical="center" wrapText="1"/>
    </xf>
    <xf numFmtId="168" fontId="106" fillId="40" borderId="40" xfId="72" applyNumberFormat="1" applyFont="1" applyFill="1" applyBorder="1" applyAlignment="1" applyProtection="1">
      <alignment horizontal="right" vertical="center" wrapText="1"/>
    </xf>
    <xf numFmtId="0" fontId="3" fillId="0" borderId="0" xfId="71" applyFont="1" applyFill="1" applyAlignment="1" applyProtection="1">
      <alignment horizontal="center" vertical="center" wrapText="1"/>
    </xf>
    <xf numFmtId="0" fontId="91" fillId="0" borderId="0" xfId="71" applyFont="1" applyFill="1" applyAlignment="1" applyProtection="1">
      <alignment vertical="center" wrapText="1"/>
    </xf>
    <xf numFmtId="0" fontId="91" fillId="0" borderId="0" xfId="71" applyFont="1" applyFill="1" applyAlignment="1">
      <alignment vertical="center" wrapText="1"/>
    </xf>
    <xf numFmtId="49" fontId="99" fillId="0" borderId="40" xfId="71" applyNumberFormat="1" applyFont="1" applyFill="1" applyBorder="1" applyAlignment="1" applyProtection="1">
      <alignment horizontal="center" vertical="center" wrapText="1"/>
    </xf>
    <xf numFmtId="49" fontId="107" fillId="0" borderId="40" xfId="71" applyNumberFormat="1" applyFont="1" applyFill="1" applyBorder="1" applyAlignment="1" applyProtection="1">
      <alignment horizontal="center" vertical="center" wrapText="1"/>
    </xf>
    <xf numFmtId="0" fontId="30" fillId="0" borderId="40" xfId="71" applyFont="1" applyFill="1" applyBorder="1" applyAlignment="1" applyProtection="1">
      <alignment vertical="center" wrapText="1"/>
    </xf>
    <xf numFmtId="168" fontId="108" fillId="36" borderId="40" xfId="71" applyNumberFormat="1" applyFont="1" applyFill="1" applyBorder="1" applyAlignment="1" applyProtection="1">
      <alignment horizontal="right" vertical="center" wrapText="1"/>
    </xf>
    <xf numFmtId="168" fontId="107" fillId="2" borderId="40" xfId="71" applyNumberFormat="1" applyFont="1" applyFill="1" applyBorder="1" applyAlignment="1" applyProtection="1">
      <alignment horizontal="right" vertical="center" wrapText="1"/>
      <protection locked="0"/>
    </xf>
    <xf numFmtId="171" fontId="107" fillId="2" borderId="40" xfId="71" applyNumberFormat="1" applyFont="1" applyFill="1" applyBorder="1" applyAlignment="1" applyProtection="1">
      <alignment horizontal="right" vertical="center" wrapText="1"/>
      <protection locked="0"/>
    </xf>
    <xf numFmtId="168" fontId="108" fillId="4" borderId="40" xfId="71" applyNumberFormat="1" applyFont="1" applyFill="1" applyBorder="1" applyAlignment="1" applyProtection="1">
      <alignment horizontal="right" vertical="center" wrapText="1"/>
    </xf>
    <xf numFmtId="168" fontId="109" fillId="37" borderId="40" xfId="71" applyNumberFormat="1" applyFont="1" applyFill="1" applyBorder="1" applyAlignment="1" applyProtection="1">
      <alignment horizontal="right" vertical="center" wrapText="1"/>
    </xf>
    <xf numFmtId="4" fontId="91" fillId="0" borderId="0" xfId="71" applyNumberFormat="1" applyFont="1" applyAlignment="1">
      <alignment vertical="center" wrapText="1"/>
    </xf>
    <xf numFmtId="0" fontId="100" fillId="0" borderId="0" xfId="71" applyFont="1" applyAlignment="1">
      <alignment vertical="center" wrapText="1"/>
    </xf>
    <xf numFmtId="0" fontId="2" fillId="0" borderId="0" xfId="69" applyFont="1" applyAlignment="1">
      <alignment vertical="center"/>
    </xf>
    <xf numFmtId="0" fontId="5" fillId="0" borderId="0" xfId="69" applyFont="1" applyAlignment="1">
      <alignment vertical="center"/>
    </xf>
    <xf numFmtId="0" fontId="25" fillId="0" borderId="0" xfId="69" applyFont="1" applyAlignment="1">
      <alignment horizontal="left" vertical="center"/>
    </xf>
    <xf numFmtId="0" fontId="5" fillId="0" borderId="13" xfId="69" applyFont="1" applyBorder="1" applyAlignment="1">
      <alignment vertical="center"/>
    </xf>
    <xf numFmtId="0" fontId="14" fillId="0" borderId="0" xfId="69" applyFont="1" applyAlignment="1">
      <alignment vertical="center"/>
    </xf>
    <xf numFmtId="0" fontId="7" fillId="0" borderId="0" xfId="69" applyFont="1" applyAlignment="1">
      <alignment horizontal="center" vertical="center"/>
    </xf>
    <xf numFmtId="0" fontId="7" fillId="0" borderId="0" xfId="69" applyFont="1" applyAlignment="1">
      <alignment horizontal="left" vertical="center"/>
    </xf>
    <xf numFmtId="0" fontId="2" fillId="0" borderId="0" xfId="69" applyFont="1" applyAlignment="1">
      <alignment horizontal="center" vertical="center"/>
    </xf>
    <xf numFmtId="0" fontId="7" fillId="0" borderId="0" xfId="69" applyFont="1" applyAlignment="1">
      <alignment horizontal="centerContinuous" vertical="center"/>
    </xf>
    <xf numFmtId="0" fontId="8" fillId="0" borderId="0" xfId="69" applyFont="1" applyAlignment="1">
      <alignment horizontal="centerContinuous" vertical="center"/>
    </xf>
    <xf numFmtId="0" fontId="8" fillId="0" borderId="0" xfId="69" applyFont="1" applyAlignment="1">
      <alignment horizontal="center" vertical="center"/>
    </xf>
    <xf numFmtId="0" fontId="14" fillId="0" borderId="0" xfId="69" applyFont="1" applyBorder="1" applyAlignment="1">
      <alignment vertical="center"/>
    </xf>
    <xf numFmtId="0" fontId="5" fillId="0" borderId="0" xfId="69" applyFont="1" applyBorder="1" applyAlignment="1">
      <alignment vertical="center"/>
    </xf>
    <xf numFmtId="0" fontId="48" fillId="0" borderId="0" xfId="69" applyFont="1" applyAlignment="1">
      <alignment horizontal="center" vertical="center"/>
    </xf>
    <xf numFmtId="0" fontId="48" fillId="0" borderId="0" xfId="69" applyFont="1" applyAlignment="1">
      <alignment horizontal="left" vertical="center"/>
    </xf>
    <xf numFmtId="0" fontId="5" fillId="0" borderId="0" xfId="69" applyFont="1" applyAlignment="1">
      <alignment horizontal="center" vertical="center"/>
    </xf>
    <xf numFmtId="0" fontId="49" fillId="0" borderId="0" xfId="69" applyFont="1" applyAlignment="1">
      <alignment horizontal="center" vertical="center"/>
    </xf>
    <xf numFmtId="0" fontId="5" fillId="0" borderId="0" xfId="69" applyFont="1" applyAlignment="1" applyProtection="1">
      <alignment vertical="center"/>
    </xf>
    <xf numFmtId="0" fontId="5" fillId="2" borderId="0" xfId="69" applyFont="1" applyFill="1" applyAlignment="1" applyProtection="1">
      <alignment horizontal="left" vertical="center"/>
      <protection locked="0"/>
    </xf>
    <xf numFmtId="0" fontId="5" fillId="0" borderId="0" xfId="69" applyFont="1" applyFill="1" applyAlignment="1">
      <alignment horizontal="center" vertical="center"/>
    </xf>
    <xf numFmtId="0" fontId="18" fillId="0" borderId="0" xfId="69" applyFont="1" applyFill="1" applyAlignment="1">
      <alignment vertical="center"/>
    </xf>
    <xf numFmtId="0" fontId="11" fillId="0" borderId="0" xfId="69" applyFont="1" applyFill="1" applyAlignment="1">
      <alignment vertical="center"/>
    </xf>
    <xf numFmtId="0" fontId="5" fillId="0" borderId="0" xfId="69" applyFont="1" applyFill="1" applyAlignment="1">
      <alignment horizontal="left" vertical="center"/>
    </xf>
    <xf numFmtId="0" fontId="5" fillId="0" borderId="0" xfId="69" applyFont="1" applyFill="1" applyAlignment="1" applyProtection="1">
      <alignment horizontal="right" vertical="center"/>
    </xf>
    <xf numFmtId="0" fontId="100" fillId="0" borderId="0" xfId="71" applyFont="1" applyAlignment="1" applyProtection="1">
      <alignment vertical="center" wrapText="1"/>
    </xf>
    <xf numFmtId="0" fontId="112" fillId="0" borderId="0" xfId="71" applyFont="1" applyAlignment="1" applyProtection="1">
      <alignment vertical="center" wrapText="1"/>
    </xf>
    <xf numFmtId="0" fontId="112" fillId="0" borderId="0" xfId="71" applyFont="1" applyAlignment="1">
      <alignment vertical="center" wrapText="1"/>
    </xf>
    <xf numFmtId="0" fontId="108" fillId="0" borderId="147" xfId="69" applyFont="1" applyFill="1" applyBorder="1" applyAlignment="1" applyProtection="1">
      <alignment horizontal="center" vertical="center" wrapText="1"/>
    </xf>
    <xf numFmtId="0" fontId="107" fillId="0" borderId="37" xfId="69" applyFont="1" applyFill="1" applyBorder="1" applyAlignment="1" applyProtection="1">
      <alignment horizontal="center" vertical="center" wrapText="1"/>
    </xf>
    <xf numFmtId="0" fontId="107" fillId="0" borderId="147" xfId="69" applyFont="1" applyFill="1" applyBorder="1" applyAlignment="1" applyProtection="1">
      <alignment horizontal="center" vertical="center" wrapText="1"/>
    </xf>
    <xf numFmtId="0" fontId="103" fillId="0" borderId="0" xfId="69" applyFont="1" applyFill="1" applyBorder="1" applyAlignment="1" applyProtection="1">
      <alignment horizontal="center" vertical="center" wrapText="1"/>
    </xf>
    <xf numFmtId="0" fontId="103" fillId="0" borderId="0" xfId="69" applyFont="1" applyFill="1" applyBorder="1" applyAlignment="1" applyProtection="1">
      <alignment vertical="center" wrapText="1"/>
    </xf>
    <xf numFmtId="0" fontId="91" fillId="0" borderId="0" xfId="71" applyFont="1" applyBorder="1" applyAlignment="1" applyProtection="1">
      <alignment vertical="center" wrapText="1"/>
    </xf>
    <xf numFmtId="0" fontId="107" fillId="0" borderId="0" xfId="69" applyFont="1" applyFill="1" applyBorder="1" applyAlignment="1" applyProtection="1">
      <alignment horizontal="center" vertical="center" wrapText="1"/>
    </xf>
    <xf numFmtId="0" fontId="107" fillId="0" borderId="0" xfId="69" applyFont="1" applyFill="1" applyBorder="1" applyAlignment="1" applyProtection="1">
      <alignment vertical="center" wrapText="1"/>
    </xf>
    <xf numFmtId="0" fontId="99" fillId="0" borderId="0" xfId="69" applyFont="1" applyFill="1" applyBorder="1" applyAlignment="1" applyProtection="1">
      <alignment horizontal="center" vertical="center" wrapText="1"/>
    </xf>
    <xf numFmtId="0" fontId="99" fillId="0" borderId="0" xfId="69" applyFont="1" applyFill="1" applyBorder="1" applyAlignment="1" applyProtection="1">
      <alignment vertical="center" wrapText="1"/>
    </xf>
    <xf numFmtId="0" fontId="92" fillId="0" borderId="0" xfId="71" applyFont="1" applyBorder="1" applyAlignment="1" applyProtection="1">
      <alignment vertical="center" wrapText="1"/>
    </xf>
    <xf numFmtId="4" fontId="93" fillId="0" borderId="0" xfId="71" applyNumberFormat="1" applyFont="1" applyBorder="1" applyAlignment="1" applyProtection="1">
      <alignment vertical="center" wrapText="1"/>
    </xf>
    <xf numFmtId="0" fontId="14" fillId="34" borderId="51" xfId="0" applyFont="1" applyFill="1" applyBorder="1" applyAlignment="1">
      <alignment horizontal="centerContinuous" vertical="center" wrapText="1"/>
    </xf>
    <xf numFmtId="0" fontId="14" fillId="34" borderId="88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14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4" fillId="34" borderId="50" xfId="0" applyFont="1" applyFill="1" applyBorder="1" applyAlignment="1">
      <alignment horizontal="centerContinuous" vertical="center" wrapText="1"/>
    </xf>
    <xf numFmtId="49" fontId="13" fillId="6" borderId="37" xfId="0" applyNumberFormat="1" applyFont="1" applyFill="1" applyBorder="1" applyAlignment="1">
      <alignment horizontal="center" vertical="center" wrapText="1"/>
    </xf>
    <xf numFmtId="3" fontId="18" fillId="0" borderId="36" xfId="0" applyNumberFormat="1" applyFont="1" applyFill="1" applyBorder="1" applyAlignment="1" applyProtection="1">
      <alignment horizontal="center" vertical="center" wrapText="1"/>
    </xf>
    <xf numFmtId="164" fontId="10" fillId="0" borderId="127" xfId="0" applyNumberFormat="1" applyFont="1" applyFill="1" applyBorder="1" applyAlignment="1" applyProtection="1">
      <alignment vertical="center" wrapText="1"/>
    </xf>
    <xf numFmtId="168" fontId="10" fillId="3" borderId="136" xfId="0" applyNumberFormat="1" applyFont="1" applyFill="1" applyBorder="1" applyAlignment="1" applyProtection="1">
      <alignment vertical="center" wrapText="1"/>
      <protection locked="0"/>
    </xf>
    <xf numFmtId="3" fontId="18" fillId="0" borderId="128" xfId="0" applyNumberFormat="1" applyFont="1" applyFill="1" applyBorder="1" applyAlignment="1" applyProtection="1">
      <alignment horizontal="center" vertical="center" wrapText="1"/>
    </xf>
    <xf numFmtId="49" fontId="24" fillId="8" borderId="56" xfId="0" applyNumberFormat="1" applyFont="1" applyFill="1" applyBorder="1" applyAlignment="1">
      <alignment horizontal="left" vertical="center" wrapText="1"/>
    </xf>
    <xf numFmtId="164" fontId="21" fillId="8" borderId="34" xfId="0" applyNumberFormat="1" applyFont="1" applyFill="1" applyBorder="1" applyAlignment="1">
      <alignment vertical="center" wrapText="1"/>
    </xf>
    <xf numFmtId="164" fontId="21" fillId="2" borderId="33" xfId="0" applyNumberFormat="1" applyFont="1" applyFill="1" applyBorder="1" applyAlignment="1" applyProtection="1">
      <alignment vertical="center" wrapText="1"/>
      <protection locked="0"/>
    </xf>
    <xf numFmtId="164" fontId="21" fillId="2" borderId="36" xfId="0" applyNumberFormat="1" applyFont="1" applyFill="1" applyBorder="1" applyAlignment="1" applyProtection="1">
      <alignment vertical="center" wrapText="1"/>
      <protection locked="0"/>
    </xf>
    <xf numFmtId="164" fontId="21" fillId="2" borderId="130" xfId="0" applyNumberFormat="1" applyFont="1" applyFill="1" applyBorder="1" applyAlignment="1" applyProtection="1">
      <alignment vertical="center" wrapText="1"/>
      <protection locked="0"/>
    </xf>
    <xf numFmtId="164" fontId="21" fillId="3" borderId="130" xfId="0" applyNumberFormat="1" applyFont="1" applyFill="1" applyBorder="1" applyAlignment="1">
      <alignment vertical="center" wrapText="1"/>
    </xf>
    <xf numFmtId="2" fontId="24" fillId="8" borderId="37" xfId="0" applyNumberFormat="1" applyFont="1" applyFill="1" applyBorder="1" applyAlignment="1">
      <alignment horizontal="left" vertical="center" wrapText="1"/>
    </xf>
    <xf numFmtId="49" fontId="27" fillId="6" borderId="28" xfId="0" applyNumberFormat="1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Continuous" vertical="center" wrapText="1"/>
    </xf>
    <xf numFmtId="0" fontId="27" fillId="6" borderId="29" xfId="0" applyFont="1" applyFill="1" applyBorder="1" applyAlignment="1">
      <alignment horizontal="left" vertical="center" wrapText="1"/>
    </xf>
    <xf numFmtId="167" fontId="27" fillId="6" borderId="27" xfId="0" applyNumberFormat="1" applyFont="1" applyFill="1" applyBorder="1" applyAlignment="1" applyProtection="1">
      <alignment vertical="center" wrapText="1"/>
    </xf>
    <xf numFmtId="0" fontId="98" fillId="38" borderId="51" xfId="71" applyFont="1" applyFill="1" applyBorder="1" applyAlignment="1" applyProtection="1">
      <alignment horizontal="center" vertical="center" wrapText="1"/>
    </xf>
    <xf numFmtId="0" fontId="112" fillId="0" borderId="0" xfId="71" applyFont="1" applyAlignment="1" applyProtection="1">
      <alignment horizontal="center" vertical="center" wrapText="1"/>
    </xf>
    <xf numFmtId="0" fontId="14" fillId="6" borderId="55" xfId="0" applyFont="1" applyFill="1" applyBorder="1" applyAlignment="1">
      <alignment horizontal="center" vertical="center" wrapText="1"/>
    </xf>
    <xf numFmtId="0" fontId="14" fillId="6" borderId="56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94" fillId="0" borderId="0" xfId="1" applyFont="1" applyBorder="1" applyAlignment="1">
      <alignment horizontal="left" vertical="top" wrapText="1"/>
    </xf>
    <xf numFmtId="0" fontId="95" fillId="0" borderId="0" xfId="71" applyFont="1" applyAlignment="1" applyProtection="1">
      <alignment horizontal="center" vertical="center" wrapText="1"/>
    </xf>
    <xf numFmtId="0" fontId="98" fillId="0" borderId="55" xfId="34" applyFont="1" applyBorder="1" applyAlignment="1" applyProtection="1">
      <alignment horizontal="center" vertical="center" wrapText="1"/>
    </xf>
    <xf numFmtId="0" fontId="98" fillId="0" borderId="41" xfId="34" applyFont="1" applyBorder="1" applyAlignment="1" applyProtection="1">
      <alignment horizontal="center" vertical="center" wrapText="1"/>
    </xf>
    <xf numFmtId="0" fontId="98" fillId="0" borderId="50" xfId="34" applyFont="1" applyBorder="1" applyAlignment="1" applyProtection="1">
      <alignment horizontal="center" vertical="center" wrapText="1"/>
    </xf>
    <xf numFmtId="0" fontId="99" fillId="0" borderId="4" xfId="72" applyFont="1" applyFill="1" applyBorder="1" applyAlignment="1" applyProtection="1">
      <alignment horizontal="center" vertical="center" wrapText="1"/>
    </xf>
    <xf numFmtId="0" fontId="99" fillId="0" borderId="11" xfId="72" applyFont="1" applyFill="1" applyBorder="1" applyAlignment="1" applyProtection="1">
      <alignment horizontal="center" vertical="center" wrapText="1"/>
    </xf>
    <xf numFmtId="0" fontId="99" fillId="0" borderId="21" xfId="72" applyFont="1" applyFill="1" applyBorder="1" applyAlignment="1" applyProtection="1">
      <alignment horizontal="center" vertical="center" wrapText="1"/>
    </xf>
    <xf numFmtId="0" fontId="99" fillId="0" borderId="56" xfId="71" applyFont="1" applyBorder="1" applyAlignment="1" applyProtection="1">
      <alignment horizontal="center" vertical="center" wrapText="1"/>
    </xf>
    <xf numFmtId="0" fontId="99" fillId="0" borderId="37" xfId="71" applyFont="1" applyBorder="1" applyAlignment="1" applyProtection="1">
      <alignment horizontal="center" vertical="center" wrapText="1"/>
    </xf>
    <xf numFmtId="0" fontId="99" fillId="0" borderId="51" xfId="71" applyFont="1" applyBorder="1" applyAlignment="1" applyProtection="1">
      <alignment horizontal="center" vertical="center" wrapText="1"/>
    </xf>
    <xf numFmtId="0" fontId="99" fillId="36" borderId="56" xfId="71" applyFont="1" applyFill="1" applyBorder="1" applyAlignment="1" applyProtection="1">
      <alignment horizontal="center" vertical="center" wrapText="1"/>
    </xf>
    <xf numFmtId="0" fontId="99" fillId="4" borderId="56" xfId="71" applyFont="1" applyFill="1" applyBorder="1" applyAlignment="1" applyProtection="1">
      <alignment horizontal="center" vertical="center" wrapText="1"/>
    </xf>
    <xf numFmtId="0" fontId="100" fillId="37" borderId="54" xfId="71" applyFont="1" applyFill="1" applyBorder="1" applyAlignment="1" applyProtection="1">
      <alignment horizontal="center" vertical="center" wrapText="1"/>
    </xf>
    <xf numFmtId="0" fontId="100" fillId="37" borderId="38" xfId="71" applyFont="1" applyFill="1" applyBorder="1" applyAlignment="1" applyProtection="1">
      <alignment horizontal="center" vertical="center" wrapText="1"/>
    </xf>
    <xf numFmtId="0" fontId="100" fillId="37" borderId="88" xfId="71" applyFont="1" applyFill="1" applyBorder="1" applyAlignment="1" applyProtection="1">
      <alignment horizontal="center" vertical="center" wrapText="1"/>
    </xf>
    <xf numFmtId="0" fontId="92" fillId="36" borderId="37" xfId="71" applyFont="1" applyFill="1" applyBorder="1" applyAlignment="1" applyProtection="1">
      <alignment horizontal="center" vertical="center" wrapText="1"/>
    </xf>
    <xf numFmtId="0" fontId="92" fillId="36" borderId="51" xfId="71" applyFont="1" applyFill="1" applyBorder="1" applyAlignment="1" applyProtection="1">
      <alignment horizontal="center" vertical="center" wrapText="1"/>
    </xf>
    <xf numFmtId="0" fontId="98" fillId="38" borderId="37" xfId="71" applyFont="1" applyFill="1" applyBorder="1" applyAlignment="1" applyProtection="1">
      <alignment horizontal="center" vertical="center" wrapText="1"/>
    </xf>
    <xf numFmtId="0" fontId="98" fillId="38" borderId="51" xfId="71" applyFont="1" applyFill="1" applyBorder="1" applyAlignment="1" applyProtection="1">
      <alignment horizontal="center" vertical="center" wrapText="1"/>
    </xf>
    <xf numFmtId="0" fontId="112" fillId="0" borderId="0" xfId="71" applyFont="1" applyAlignment="1" applyProtection="1">
      <alignment horizontal="left" vertical="center" wrapText="1"/>
    </xf>
    <xf numFmtId="0" fontId="92" fillId="4" borderId="37" xfId="71" applyFont="1" applyFill="1" applyBorder="1" applyAlignment="1" applyProtection="1">
      <alignment horizontal="center" vertical="center" wrapText="1"/>
    </xf>
    <xf numFmtId="0" fontId="92" fillId="4" borderId="51" xfId="71" applyFont="1" applyFill="1" applyBorder="1" applyAlignment="1" applyProtection="1">
      <alignment horizontal="center" vertical="center" wrapText="1"/>
    </xf>
    <xf numFmtId="4" fontId="98" fillId="39" borderId="37" xfId="71" applyNumberFormat="1" applyFont="1" applyFill="1" applyBorder="1" applyAlignment="1" applyProtection="1">
      <alignment horizontal="center" vertical="center" wrapText="1"/>
    </xf>
    <xf numFmtId="4" fontId="98" fillId="39" borderId="51" xfId="71" applyNumberFormat="1" applyFont="1" applyFill="1" applyBorder="1" applyAlignment="1" applyProtection="1">
      <alignment horizontal="center" vertical="center" wrapText="1"/>
    </xf>
    <xf numFmtId="0" fontId="98" fillId="39" borderId="37" xfId="71" applyFont="1" applyFill="1" applyBorder="1" applyAlignment="1" applyProtection="1">
      <alignment horizontal="center" vertical="center" wrapText="1"/>
    </xf>
    <xf numFmtId="0" fontId="6" fillId="2" borderId="13" xfId="69" applyFont="1" applyFill="1" applyBorder="1" applyAlignment="1" applyProtection="1">
      <alignment horizontal="center" vertical="center"/>
      <protection locked="0"/>
    </xf>
    <xf numFmtId="0" fontId="110" fillId="0" borderId="0" xfId="71" applyFont="1" applyAlignment="1" applyProtection="1">
      <alignment horizontal="left" vertical="center" wrapText="1"/>
    </xf>
    <xf numFmtId="0" fontId="111" fillId="0" borderId="0" xfId="71" applyFont="1" applyAlignment="1" applyProtection="1">
      <alignment horizontal="left" vertical="center" wrapText="1"/>
    </xf>
    <xf numFmtId="0" fontId="112" fillId="0" borderId="0" xfId="71" applyFont="1" applyAlignment="1" applyProtection="1">
      <alignment horizontal="center" vertical="center" wrapText="1"/>
    </xf>
    <xf numFmtId="0" fontId="108" fillId="0" borderId="37" xfId="69" applyFont="1" applyFill="1" applyBorder="1" applyAlignment="1" applyProtection="1">
      <alignment horizontal="left" vertical="center" wrapText="1"/>
    </xf>
    <xf numFmtId="0" fontId="107" fillId="0" borderId="43" xfId="69" applyFont="1" applyFill="1" applyBorder="1" applyAlignment="1" applyProtection="1">
      <alignment horizontal="left" vertical="center" wrapText="1"/>
    </xf>
    <xf numFmtId="0" fontId="107" fillId="0" borderId="40" xfId="69" applyFont="1" applyFill="1" applyBorder="1" applyAlignment="1" applyProtection="1">
      <alignment horizontal="left" vertical="center" wrapText="1"/>
    </xf>
    <xf numFmtId="0" fontId="107" fillId="0" borderId="42" xfId="69" applyFont="1" applyFill="1" applyBorder="1" applyAlignment="1" applyProtection="1">
      <alignment horizontal="left" vertical="center" wrapText="1"/>
    </xf>
    <xf numFmtId="0" fontId="107" fillId="0" borderId="37" xfId="69" applyFont="1" applyFill="1" applyBorder="1" applyAlignment="1" applyProtection="1">
      <alignment horizontal="left" vertical="center" wrapText="1"/>
    </xf>
    <xf numFmtId="0" fontId="107" fillId="0" borderId="0" xfId="69" applyFont="1" applyFill="1" applyBorder="1" applyAlignment="1" applyProtection="1">
      <alignment horizontal="left" vertical="center" wrapText="1"/>
    </xf>
    <xf numFmtId="0" fontId="30" fillId="3" borderId="37" xfId="74" applyFont="1" applyFill="1" applyBorder="1" applyAlignment="1" applyProtection="1">
      <alignment horizontal="left" vertical="center" wrapText="1"/>
      <protection locked="0"/>
    </xf>
  </cellXfs>
  <cellStyles count="7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Звичайний_Додаток № 8_Додатки 1-10 на 2013 рік (18.12.12)" xfId="72"/>
    <cellStyle name="Звичайний_Додаток №8" xfId="7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69"/>
    <cellStyle name="Обычный 2" xfId="46"/>
    <cellStyle name="Обычный 2 2" xfId="47"/>
    <cellStyle name="Обычный 2 3" xfId="48"/>
    <cellStyle name="Обычный 2 4" xfId="49"/>
    <cellStyle name="Обычный 2 5" xfId="70"/>
    <cellStyle name="Обычный 3" xfId="50"/>
    <cellStyle name="Обычный 3 12" xfId="51"/>
    <cellStyle name="Обычный 3 2" xfId="52"/>
    <cellStyle name="Обычный 3 3" xfId="53"/>
    <cellStyle name="Обычный 3 5" xfId="54"/>
    <cellStyle name="Обычный 3 9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Дод.8зведений" xfId="73"/>
    <cellStyle name="Обычный_Додатки 3,8 на 2014 (ДБУ зі змінами)" xfId="71"/>
    <cellStyle name="Обычный_Додаток 3" xfId="1"/>
    <cellStyle name="Плохой 2" xfId="62"/>
    <cellStyle name="Пояснение 2" xfId="63"/>
    <cellStyle name="Примечание 2" xfId="64"/>
    <cellStyle name="Связанная ячейка 2" xfId="65"/>
    <cellStyle name="Стиль 1" xfId="66"/>
    <cellStyle name="Текст предупреждения 2" xfId="67"/>
    <cellStyle name="Хороший 2" xfId="68"/>
  </cellStyles>
  <dxfs count="2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CCCC"/>
      <color rgb="FFFFFF66"/>
      <color rgb="FFFFCCFF"/>
      <color rgb="FFFFFF99"/>
      <color rgb="FFFF9999"/>
      <color rgb="FF66FF99"/>
      <color rgb="FF99FF66"/>
      <color rgb="FFFFFFCC"/>
      <color rgb="FFA2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12"/>
  <sheetViews>
    <sheetView zoomScale="80" zoomScaleNormal="80" workbookViewId="0">
      <selection activeCell="F25" sqref="F25"/>
    </sheetView>
  </sheetViews>
  <sheetFormatPr defaultColWidth="9.109375" defaultRowHeight="13.8"/>
  <cols>
    <col min="1" max="1" width="2.109375" style="4" customWidth="1"/>
    <col min="2" max="2" width="4.109375" style="4" customWidth="1"/>
    <col min="3" max="3" width="21.6640625" style="4" customWidth="1"/>
    <col min="4" max="4" width="15" style="4" customWidth="1"/>
    <col min="5" max="5" width="23.5546875" style="57" customWidth="1"/>
    <col min="6" max="6" width="83" style="57" customWidth="1"/>
    <col min="7" max="11" width="9.33203125" style="4" customWidth="1"/>
    <col min="12" max="16384" width="9.109375" style="4"/>
  </cols>
  <sheetData>
    <row r="2" spans="2:6">
      <c r="B2" s="40"/>
      <c r="C2" s="566"/>
      <c r="D2" s="566"/>
      <c r="E2" s="566"/>
    </row>
    <row r="3" spans="2:6">
      <c r="E3" s="4"/>
    </row>
    <row r="4" spans="2:6" ht="82.8">
      <c r="B4" s="1356">
        <v>1</v>
      </c>
      <c r="C4" s="1357" t="s">
        <v>776</v>
      </c>
      <c r="D4" s="1357" t="s">
        <v>791</v>
      </c>
      <c r="E4" s="1357" t="s">
        <v>796</v>
      </c>
      <c r="F4" s="1358" t="s">
        <v>797</v>
      </c>
    </row>
    <row r="5" spans="2:6">
      <c r="E5" s="4"/>
    </row>
    <row r="6" spans="2:6" ht="27.6">
      <c r="B6" s="1356">
        <v>2</v>
      </c>
      <c r="C6" s="1357" t="s">
        <v>774</v>
      </c>
      <c r="D6" s="1357" t="s">
        <v>791</v>
      </c>
      <c r="E6" s="1357" t="s">
        <v>765</v>
      </c>
      <c r="F6" s="1358" t="s">
        <v>798</v>
      </c>
    </row>
    <row r="8" spans="2:6" ht="41.4">
      <c r="B8" s="1356">
        <v>3</v>
      </c>
      <c r="C8" s="1357" t="s">
        <v>775</v>
      </c>
      <c r="D8" s="1357" t="s">
        <v>791</v>
      </c>
      <c r="E8" s="1357" t="s">
        <v>766</v>
      </c>
      <c r="F8" s="1358" t="s">
        <v>799</v>
      </c>
    </row>
    <row r="10" spans="2:6" ht="99" customHeight="1">
      <c r="B10" s="1356">
        <v>4</v>
      </c>
      <c r="C10" s="1357" t="s">
        <v>795</v>
      </c>
      <c r="D10" s="1357" t="s">
        <v>791</v>
      </c>
      <c r="E10" s="1357" t="s">
        <v>767</v>
      </c>
      <c r="F10" s="1358" t="s">
        <v>768</v>
      </c>
    </row>
    <row r="12" spans="2:6" ht="55.2">
      <c r="B12" s="1356">
        <v>5</v>
      </c>
      <c r="C12" s="1357" t="s">
        <v>769</v>
      </c>
      <c r="D12" s="1357" t="s">
        <v>687</v>
      </c>
      <c r="E12" s="1357" t="s">
        <v>800</v>
      </c>
      <c r="F12" s="1358" t="s">
        <v>801</v>
      </c>
    </row>
  </sheetData>
  <pageMargins left="0.7" right="0.7" top="0.75" bottom="0.75" header="0.3" footer="0.3"/>
  <pageSetup paperSize="9" scale="8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69"/>
  <sheetViews>
    <sheetView tabSelected="1" zoomScale="90" zoomScaleNormal="90" workbookViewId="0">
      <pane ySplit="11" topLeftCell="A22" activePane="bottomLeft" state="frozen"/>
      <selection pane="bottomLeft" activeCell="E561" sqref="E561"/>
    </sheetView>
  </sheetViews>
  <sheetFormatPr defaultColWidth="9.109375" defaultRowHeight="13.8" outlineLevelCol="1"/>
  <cols>
    <col min="1" max="1" width="1" style="602" customWidth="1"/>
    <col min="2" max="2" width="8.44140625" style="4" customWidth="1"/>
    <col min="3" max="3" width="6" style="240" customWidth="1"/>
    <col min="4" max="4" width="6.44140625" style="4" customWidth="1"/>
    <col min="5" max="5" width="54.44140625" style="4" customWidth="1"/>
    <col min="6" max="6" width="8.5546875" style="4" customWidth="1"/>
    <col min="7" max="7" width="10" style="40" customWidth="1"/>
    <col min="8" max="9" width="10" style="4" customWidth="1"/>
    <col min="10" max="10" width="11.5546875" style="4" customWidth="1"/>
    <col min="11" max="11" width="11.5546875" style="40" customWidth="1"/>
    <col min="12" max="12" width="10" style="40" customWidth="1"/>
    <col min="13" max="14" width="10" style="4" customWidth="1"/>
    <col min="15" max="15" width="11.5546875" style="4" customWidth="1"/>
    <col min="16" max="16" width="11.5546875" style="40" customWidth="1"/>
    <col min="17" max="17" width="10" style="40" customWidth="1"/>
    <col min="18" max="19" width="10" style="4" customWidth="1"/>
    <col min="20" max="20" width="11.5546875" style="4" customWidth="1"/>
    <col min="21" max="21" width="11.5546875" style="40" customWidth="1"/>
    <col min="22" max="24" width="9.88671875" style="4" customWidth="1" outlineLevel="1"/>
    <col min="25" max="16384" width="9.109375" style="4"/>
  </cols>
  <sheetData>
    <row r="1" spans="1:24" ht="36" customHeight="1">
      <c r="B1" s="3" t="s">
        <v>686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67"/>
      <c r="W1" s="267"/>
      <c r="X1" s="267"/>
    </row>
    <row r="2" spans="1:24" ht="17.399999999999999">
      <c r="B2" s="271" t="s">
        <v>526</v>
      </c>
      <c r="C2" s="271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1"/>
      <c r="W2" s="251"/>
      <c r="X2" s="251"/>
    </row>
    <row r="3" spans="1:24" s="1" customFormat="1" ht="10.8">
      <c r="A3" s="602"/>
      <c r="B3" s="5" t="s">
        <v>0</v>
      </c>
      <c r="C3" s="252"/>
      <c r="D3" s="252"/>
      <c r="E3" s="252"/>
      <c r="F3" s="252"/>
      <c r="G3" s="253"/>
      <c r="H3" s="252"/>
      <c r="I3" s="252"/>
      <c r="J3" s="252"/>
      <c r="K3" s="253"/>
      <c r="L3" s="253"/>
      <c r="M3" s="252"/>
      <c r="N3" s="252"/>
      <c r="O3" s="252"/>
      <c r="P3" s="253"/>
      <c r="Q3" s="253"/>
      <c r="R3" s="252"/>
      <c r="S3" s="252"/>
      <c r="T3" s="252"/>
      <c r="U3" s="253"/>
      <c r="V3" s="254"/>
      <c r="W3" s="254"/>
      <c r="X3" s="254"/>
    </row>
    <row r="4" spans="1:24" ht="20.399999999999999">
      <c r="B4" s="6" t="s">
        <v>807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51"/>
      <c r="W4" s="251"/>
      <c r="X4" s="251"/>
    </row>
    <row r="5" spans="1:24" s="1" customFormat="1" ht="11.4" thickBot="1">
      <c r="A5" s="602"/>
      <c r="B5" s="5" t="s">
        <v>1</v>
      </c>
      <c r="C5" s="252"/>
      <c r="D5" s="252"/>
      <c r="E5" s="252"/>
      <c r="F5" s="252"/>
      <c r="G5" s="253"/>
      <c r="H5" s="252"/>
      <c r="I5" s="252"/>
      <c r="J5" s="252"/>
      <c r="K5" s="253"/>
      <c r="L5" s="253"/>
      <c r="M5" s="252"/>
      <c r="N5" s="252"/>
      <c r="O5" s="252"/>
      <c r="P5" s="253"/>
      <c r="Q5" s="253"/>
      <c r="R5" s="252"/>
      <c r="S5" s="252"/>
      <c r="T5" s="252"/>
      <c r="U5" s="253"/>
      <c r="V5" s="254"/>
      <c r="W5" s="254"/>
      <c r="X5" s="254"/>
    </row>
    <row r="6" spans="1:24" s="10" customFormat="1" ht="14.4" thickBot="1">
      <c r="A6" s="594"/>
      <c r="B6" s="8"/>
      <c r="C6" s="9" t="s">
        <v>2</v>
      </c>
      <c r="G6" s="1038"/>
      <c r="H6" s="1038"/>
      <c r="I6" s="1039"/>
      <c r="J6" s="1038"/>
      <c r="K6" s="1038"/>
    </row>
    <row r="7" spans="1:24" s="13" customFormat="1">
      <c r="A7" s="602"/>
      <c r="B7" s="1046" t="s">
        <v>3</v>
      </c>
      <c r="C7" s="1046"/>
      <c r="D7" s="11" t="s">
        <v>4</v>
      </c>
      <c r="E7" s="12"/>
      <c r="F7" s="255"/>
      <c r="G7" s="754" t="s">
        <v>687</v>
      </c>
      <c r="H7" s="755"/>
      <c r="I7" s="755"/>
      <c r="J7" s="801" t="s">
        <v>687</v>
      </c>
      <c r="K7" s="802" t="s">
        <v>689</v>
      </c>
      <c r="L7" s="754" t="s">
        <v>780</v>
      </c>
      <c r="M7" s="755"/>
      <c r="N7" s="880"/>
      <c r="O7" s="801" t="s">
        <v>688</v>
      </c>
      <c r="P7" s="802" t="s">
        <v>689</v>
      </c>
      <c r="Q7" s="754" t="s">
        <v>783</v>
      </c>
      <c r="R7" s="755"/>
      <c r="S7" s="755"/>
      <c r="T7" s="801" t="s">
        <v>784</v>
      </c>
      <c r="U7" s="802" t="s">
        <v>689</v>
      </c>
      <c r="V7" s="810" t="s">
        <v>694</v>
      </c>
      <c r="W7" s="811"/>
      <c r="X7" s="812"/>
    </row>
    <row r="8" spans="1:24" s="13" customFormat="1" ht="26.4">
      <c r="A8" s="602"/>
      <c r="B8" s="1047" t="s">
        <v>5</v>
      </c>
      <c r="C8" s="1047" t="s">
        <v>6</v>
      </c>
      <c r="D8" s="16" t="s">
        <v>7</v>
      </c>
      <c r="E8" s="17" t="s">
        <v>8</v>
      </c>
      <c r="F8" s="18" t="s">
        <v>9</v>
      </c>
      <c r="G8" s="756" t="s">
        <v>802</v>
      </c>
      <c r="H8" s="757"/>
      <c r="I8" s="757"/>
      <c r="J8" s="803" t="s">
        <v>690</v>
      </c>
      <c r="K8" s="804" t="s">
        <v>691</v>
      </c>
      <c r="L8" s="756" t="s">
        <v>802</v>
      </c>
      <c r="M8" s="757"/>
      <c r="N8" s="881"/>
      <c r="O8" s="803" t="s">
        <v>690</v>
      </c>
      <c r="P8" s="804" t="s">
        <v>691</v>
      </c>
      <c r="Q8" s="756" t="s">
        <v>802</v>
      </c>
      <c r="R8" s="757"/>
      <c r="S8" s="757"/>
      <c r="T8" s="803" t="s">
        <v>690</v>
      </c>
      <c r="U8" s="804" t="s">
        <v>691</v>
      </c>
      <c r="V8" s="813" t="s">
        <v>803</v>
      </c>
      <c r="W8" s="814"/>
      <c r="X8" s="815"/>
    </row>
    <row r="9" spans="1:24" s="13" customFormat="1" ht="13.2">
      <c r="A9" s="602"/>
      <c r="B9" s="1047" t="s">
        <v>10</v>
      </c>
      <c r="C9" s="1156" t="s">
        <v>11</v>
      </c>
      <c r="D9" s="16" t="s">
        <v>12</v>
      </c>
      <c r="E9" s="19"/>
      <c r="F9" s="18" t="s">
        <v>13</v>
      </c>
      <c r="G9" s="758" t="s">
        <v>14</v>
      </c>
      <c r="H9" s="20" t="s">
        <v>15</v>
      </c>
      <c r="I9" s="15" t="s">
        <v>16</v>
      </c>
      <c r="J9" s="806" t="s">
        <v>692</v>
      </c>
      <c r="K9" s="804" t="s">
        <v>785</v>
      </c>
      <c r="L9" s="758" t="s">
        <v>14</v>
      </c>
      <c r="M9" s="20" t="s">
        <v>15</v>
      </c>
      <c r="N9" s="18" t="s">
        <v>16</v>
      </c>
      <c r="O9" s="806" t="s">
        <v>692</v>
      </c>
      <c r="P9" s="804" t="s">
        <v>786</v>
      </c>
      <c r="Q9" s="805" t="s">
        <v>14</v>
      </c>
      <c r="R9" s="20" t="s">
        <v>15</v>
      </c>
      <c r="S9" s="15" t="s">
        <v>16</v>
      </c>
      <c r="T9" s="806" t="s">
        <v>692</v>
      </c>
      <c r="U9" s="804" t="s">
        <v>787</v>
      </c>
      <c r="V9" s="14" t="s">
        <v>687</v>
      </c>
      <c r="W9" s="16" t="s">
        <v>688</v>
      </c>
      <c r="X9" s="816" t="s">
        <v>783</v>
      </c>
    </row>
    <row r="10" spans="1:24" s="13" customFormat="1" thickBot="1">
      <c r="A10" s="602"/>
      <c r="B10" s="1048" t="s">
        <v>17</v>
      </c>
      <c r="C10" s="1048"/>
      <c r="D10" s="22"/>
      <c r="E10" s="23"/>
      <c r="F10" s="256"/>
      <c r="G10" s="759"/>
      <c r="H10" s="24" t="s">
        <v>18</v>
      </c>
      <c r="I10" s="21" t="s">
        <v>18</v>
      </c>
      <c r="J10" s="808" t="s">
        <v>693</v>
      </c>
      <c r="K10" s="809" t="s">
        <v>770</v>
      </c>
      <c r="L10" s="759"/>
      <c r="M10" s="24" t="s">
        <v>18</v>
      </c>
      <c r="N10" s="260" t="s">
        <v>18</v>
      </c>
      <c r="O10" s="808" t="s">
        <v>693</v>
      </c>
      <c r="P10" s="809" t="s">
        <v>782</v>
      </c>
      <c r="Q10" s="807"/>
      <c r="R10" s="24" t="s">
        <v>18</v>
      </c>
      <c r="S10" s="21" t="s">
        <v>18</v>
      </c>
      <c r="T10" s="808" t="s">
        <v>693</v>
      </c>
      <c r="U10" s="809" t="s">
        <v>781</v>
      </c>
      <c r="V10" s="817" t="s">
        <v>771</v>
      </c>
      <c r="W10" s="818" t="s">
        <v>772</v>
      </c>
      <c r="X10" s="819" t="s">
        <v>773</v>
      </c>
    </row>
    <row r="11" spans="1:24" s="13" customFormat="1" thickBot="1">
      <c r="A11" s="602"/>
      <c r="B11" s="1049">
        <v>1</v>
      </c>
      <c r="C11" s="25">
        <v>2</v>
      </c>
      <c r="D11" s="26">
        <v>3</v>
      </c>
      <c r="E11" s="26">
        <v>4</v>
      </c>
      <c r="F11" s="27">
        <v>5</v>
      </c>
      <c r="G11" s="25">
        <v>6</v>
      </c>
      <c r="H11" s="26">
        <v>7</v>
      </c>
      <c r="I11" s="28">
        <v>8</v>
      </c>
      <c r="J11" s="760">
        <v>9</v>
      </c>
      <c r="K11" s="760">
        <v>10</v>
      </c>
      <c r="L11" s="25">
        <v>11</v>
      </c>
      <c r="M11" s="26">
        <v>12</v>
      </c>
      <c r="N11" s="27">
        <v>13</v>
      </c>
      <c r="O11" s="823">
        <v>14</v>
      </c>
      <c r="P11" s="760">
        <v>15</v>
      </c>
      <c r="Q11" s="257">
        <v>16</v>
      </c>
      <c r="R11" s="30">
        <v>17</v>
      </c>
      <c r="S11" s="29">
        <v>18</v>
      </c>
      <c r="T11" s="29">
        <v>19</v>
      </c>
      <c r="U11" s="760">
        <v>20</v>
      </c>
      <c r="V11" s="31">
        <v>21</v>
      </c>
      <c r="W11" s="31">
        <v>22</v>
      </c>
      <c r="X11" s="29">
        <v>23</v>
      </c>
    </row>
    <row r="12" spans="1:24" s="44" customFormat="1" ht="31.8" thickBot="1">
      <c r="A12" s="602"/>
      <c r="B12" s="41"/>
      <c r="C12" s="1157"/>
      <c r="D12" s="42"/>
      <c r="E12" s="607" t="s">
        <v>25</v>
      </c>
      <c r="F12" s="43" t="s">
        <v>26</v>
      </c>
      <c r="G12" s="352">
        <f>SUM(G13:G22)</f>
        <v>5537.5999999999995</v>
      </c>
      <c r="H12" s="353">
        <f t="shared" ref="H12" si="0">SUM(H13:H22)</f>
        <v>5476.9</v>
      </c>
      <c r="I12" s="882">
        <f>SUM(I13:I22)</f>
        <v>60.7</v>
      </c>
      <c r="J12" s="761">
        <f>SUM(J13:J22)</f>
        <v>325.7</v>
      </c>
      <c r="K12" s="761">
        <f>SUM(K13:K22)</f>
        <v>5863.2999999999993</v>
      </c>
      <c r="L12" s="352">
        <f>SUM(L13:L22)</f>
        <v>5545.7</v>
      </c>
      <c r="M12" s="353">
        <f t="shared" ref="M12" si="1">SUM(M13:M22)</f>
        <v>5485</v>
      </c>
      <c r="N12" s="354">
        <f>SUM(N13:N22)</f>
        <v>60.7</v>
      </c>
      <c r="O12" s="824">
        <f>SUM(O13:O22)</f>
        <v>333.5</v>
      </c>
      <c r="P12" s="761">
        <f>SUM(P13:P22)</f>
        <v>5879.2000000000007</v>
      </c>
      <c r="Q12" s="352">
        <f>SUM(Q13:Q22)</f>
        <v>5553.7</v>
      </c>
      <c r="R12" s="353">
        <f t="shared" ref="R12" si="2">SUM(R13:R22)</f>
        <v>5493</v>
      </c>
      <c r="S12" s="354">
        <f>SUM(S13:S22)</f>
        <v>60.7</v>
      </c>
      <c r="T12" s="354">
        <f>SUM(T13:T22)</f>
        <v>352.3</v>
      </c>
      <c r="U12" s="761">
        <f>SUM(U13:U22)</f>
        <v>5906</v>
      </c>
      <c r="V12" s="472">
        <f t="shared" ref="V12:V21" si="3">IF(K12&gt;0,ROUND((G12/K12),3),0)</f>
        <v>0.94399999999999995</v>
      </c>
      <c r="W12" s="473">
        <f t="shared" ref="W12:W21" si="4">IF(P12&gt;0,ROUND((L12/P12),3),0)</f>
        <v>0.94299999999999995</v>
      </c>
      <c r="X12" s="474">
        <f t="shared" ref="X12:X21" si="5">IF(U12&gt;0,ROUND((Q12/U12),3),0)</f>
        <v>0.94</v>
      </c>
    </row>
    <row r="13" spans="1:24" ht="18">
      <c r="A13" s="597"/>
      <c r="B13" s="1050" t="s">
        <v>19</v>
      </c>
      <c r="C13" s="1158" t="s">
        <v>20</v>
      </c>
      <c r="D13" s="45" t="s">
        <v>20</v>
      </c>
      <c r="E13" s="743" t="s">
        <v>386</v>
      </c>
      <c r="F13" s="634" t="s">
        <v>26</v>
      </c>
      <c r="G13" s="635">
        <f t="shared" ref="G13" si="6">G25+G34+G37+G40+G43+G44+G47+G50+G53+G56+G57+G58+G71+G96+G124+G127+G144+G145+G158+G161+G162+G163+G167+G170+G171+G173+G178+G191+G222+G226+G227+G228+G229+G230+G233+G236+G239+G243+G249+G252+G255+G256+G257+G288+G291+G292+G293+G294+G299+G302+G303+G304+G307+G310+G313+G314+G315+G317+G321+G324+G327+G330+G331+G334+G337+G340+G341+G344+G347+G348+G351+G354+G355+G358+G361+G364+G367+G368+G370+G372+G374+G377+G379+G382+G384+G389+G390+G393+G394+G397+G398+G401+G402+G403+G404+G409+G441+G444+G451+G454+G480+G483+G484+G545+G547</f>
        <v>5536.4</v>
      </c>
      <c r="H13" s="636">
        <f>H25+H34+H37+H40+H43+H44+H47+H50+H53+H56+H57+H58+H71+H96+H124+H127+H144+H145+H158+H161+H162+H163+H167+H170+H171+H173+H178+H191+H222+H226+H227+H228+H229+H230+H233+H236+H239+H243+H249+H252+H255+H256+H257+H288+H291+H292+H293+H294+H299+H302+H303+H304+H307+H310+H313+H314+H315+H317+H321+H324+H327+H330+H331+H334+H337+H340+H341+H344+H347+H348+H351+H354+H355+H358+H361+H364+H367+H368+H370+H372+H374+H377+H379+H382+H384+H389+H390+H393+H394+H397+H398+H401+H402+H403+H404+H409+H441+H444+H451+H454+H480+H483+H484+H545+H547</f>
        <v>5476.9</v>
      </c>
      <c r="I13" s="883">
        <f>I25+I34+I37+I40+I43+I44+I47+I50+I53+I56+I57+I58+I71+I96+I124+I127+I144+I145+I158+I161+I162+I163+I167+I170+I171+I173+I178+I191+I222+I226+I227+I228+I229+I230+I233+I236+I239+I243+I249+I252+I255+I256+I257+I288+I291+I292+I293+I294+I299+I302+I303+I304+I307+I310+I313+I314+I315+I317+I321+I324+I327+I330+I331+I334+I337+I340+I341+I344+I347+I348+I351+I354+I355+I358+I361+I364+I367+I368+I370+I372+I374+I377+I379+I382+I384+I389+I390+I393+I394+I397+I398+I401+I402+I403+I404+I409+I441+I444+I451+I454+I480+I483+I484+I545+I547</f>
        <v>59.5</v>
      </c>
      <c r="J13" s="888">
        <f t="shared" ref="J13" si="7">J25+J34+J37+J40+J43+J44+J47+J50+J53+J56+J57+J58+J71+J96+J124+J127+J144+J145+J158+J161+J162+J163+J167+J170+J171+J173+J178+J191+J222+J226+J227+J228+J229+J230+J233+J236+J239+J243+J249+J252+J255+J256+J257+J288+J291+J292+J293+J294+J299+J302+J303+J304+J307+J310+J313+J314+J315+J317+J321+J324+J327+J330+J331+J334+J337+J340+J341+J344+J347+J348+J351+J354+J355+J358+J361+J364+J367+J368+J370+J372+J374+J377+J379+J382+J384+J389+J390+J393+J394+J397+J398+J401+J402+J403+J404+J409+J441+J444+J451+J454+J480+J483+J484+J545+J547</f>
        <v>206.39999999999998</v>
      </c>
      <c r="K13" s="762">
        <f>G13+J13</f>
        <v>5742.7999999999993</v>
      </c>
      <c r="L13" s="635">
        <f t="shared" ref="L13:M13" si="8">L25+L34+L37+L40+L43+L44+L47+L50+L53+L56+L57+L58+L71+L96+L124+L127+L144+L145+L158+L161+L162+L163+L167+L170+L171+L173+L178+L191+L222+L226+L227+L228+L229+L230+L233+L236+L239+L243+L249+L252+L255+L256+L257+L288+L291+L292+L293+L294+L299+L302+L303+L304+L307+L310+L313+L314+L315+L317+L321+L324+L327+L330+L331+L334+L337+L340+L341+L344+L347+L348+L351+L354+L355+L358+L361+L364+L367+L368+L370+L372+L374+L377+L379+L382+L384+L389+L390+L393+L394+L397+L398+L401+L402+L403+L404+L409+L441+L444+L451+L454+L480+L483+L484+L545+L547</f>
        <v>5544.5</v>
      </c>
      <c r="M13" s="636">
        <f t="shared" si="8"/>
        <v>5485</v>
      </c>
      <c r="N13" s="748">
        <f>N25+N34+N37+N40+N43+N44+N47+N50+N53+N56+N57+N58+N71+N96+N124+N127+N144+N145+N158+N161+N162+N163+N167+N170+N171+N173+N178+N191+N222+N226+N227+N228+N229+N230+N233+N236+N239+N243+N249+N252+N255+N256+N257+N288+N291+N292+N293+N294+N299+N302+N303+N304+N307+N310+N313+N314+N315+N317+N321+N324+N327+N330+N331+N334+N337+N340+N341+N344+N347+N348+N351+N354+N355+N358+N361+N364+N367+N368+N370+N372+N374+N377+N379+N382+N384+N389+N390+N393+N394+N397+N398+N401+N402+N403+N404+N409+N441+N444+N451+N454+N480+N483+N484+N545+N547</f>
        <v>59.5</v>
      </c>
      <c r="O13" s="825">
        <f t="shared" ref="O13" si="9">O25+O34+O37+O40+O43+O44+O47+O50+O53+O56+O57+O58+O71+O96+O124+O127+O144+O145+O158+O161+O162+O163+O167+O170+O171+O173+O178+O191+O222+O226+O227+O228+O229+O230+O233+O236+O239+O243+O249+O252+O255+O256+O257+O288+O291+O292+O293+O294+O299+O302+O303+O304+O307+O310+O313+O314+O315+O317+O321+O324+O327+O330+O331+O334+O337+O340+O341+O344+O347+O348+O351+O354+O355+O358+O361+O364+O367+O368+O370+O372+O374+O377+O379+O382+O384+O389+O390+O393+O394+O397+O398+O401+O402+O403+O404+O409+O441+O444+O451+O454+O480+O483+O484+O545+O547</f>
        <v>218.99999999999997</v>
      </c>
      <c r="P13" s="762">
        <f>L13+O13</f>
        <v>5763.5</v>
      </c>
      <c r="Q13" s="635">
        <f t="shared" ref="Q13:R13" si="10">Q25+Q34+Q37+Q40+Q43+Q44+Q47+Q50+Q53+Q56+Q57+Q58+Q71+Q96+Q124+Q127+Q144+Q145+Q158+Q161+Q162+Q163+Q167+Q170+Q171+Q173+Q178+Q191+Q222+Q226+Q227+Q228+Q229+Q230+Q233+Q236+Q239+Q243+Q249+Q252+Q255+Q256+Q257+Q288+Q291+Q292+Q293+Q294+Q299+Q302+Q303+Q304+Q307+Q310+Q313+Q314+Q315+Q317+Q321+Q324+Q327+Q330+Q331+Q334+Q337+Q340+Q341+Q344+Q347+Q348+Q351+Q354+Q355+Q358+Q361+Q364+Q367+Q368+Q370+Q372+Q374+Q377+Q379+Q382+Q384+Q389+Q390+Q393+Q394+Q397+Q398+Q401+Q402+Q403+Q404+Q409+Q441+Q444+Q451+Q454+Q480+Q483+Q484+Q545+Q547</f>
        <v>5552.5</v>
      </c>
      <c r="R13" s="636">
        <f t="shared" si="10"/>
        <v>5493</v>
      </c>
      <c r="S13" s="748">
        <f>S25+S34+S37+S40+S43+S44+S47+S50+S53+S56+S57+S58+S71+S96+S124+S127+S144+S145+S158+S161+S162+S163+S167+S170+S171+S173+S178+S191+S222+S226+S227+S228+S229+S230+S233+S236+S239+S243+S249+S252+S255+S256+S257+S288+S291+S292+S293+S294+S299+S302+S303+S304+S307+S310+S313+S314+S315+S317+S321+S324+S327+S330+S331+S334+S337+S340+S341+S344+S347+S348+S351+S354+S355+S358+S361+S364+S367+S368+S370+S372+S374+S377+S379+S382+S384+S389+S390+S393+S394+S397+S398+S401+S402+S403+S404+S409+S441+S444+S451+S454+S480+S483+S484+S545+S547</f>
        <v>59.5</v>
      </c>
      <c r="T13" s="748">
        <f t="shared" ref="T13" si="11">T25+T34+T37+T40+T43+T44+T47+T50+T53+T56+T57+T58+T71+T96+T124+T127+T144+T145+T158+T161+T162+T163+T167+T170+T171+T173+T178+T191+T222+T226+T227+T228+T229+T230+T233+T236+T239+T243+T249+T252+T255+T256+T257+T288+T291+T292+T293+T294+T299+T302+T303+T304+T307+T310+T313+T314+T315+T317+T321+T324+T327+T330+T331+T334+T337+T340+T341+T344+T347+T348+T351+T354+T355+T358+T361+T364+T367+T368+T370+T372+T374+T377+T379+T382+T384+T389+T390+T393+T394+T397+T398+T401+T402+T403+T404+T409+T441+T444+T451+T454+T480+T483+T484+T545+T547</f>
        <v>232.00000000000003</v>
      </c>
      <c r="U13" s="762">
        <f>Q13+T13</f>
        <v>5784.5</v>
      </c>
      <c r="V13" s="475">
        <f>IF(K13&gt;0,ROUND((G13/K13),3),0)</f>
        <v>0.96399999999999997</v>
      </c>
      <c r="W13" s="476">
        <f>IF(P13&gt;0,ROUND((L13/P13),3),0)</f>
        <v>0.96199999999999997</v>
      </c>
      <c r="X13" s="477">
        <f t="shared" si="5"/>
        <v>0.96</v>
      </c>
    </row>
    <row r="14" spans="1:24" ht="26.4">
      <c r="A14" s="597"/>
      <c r="B14" s="1051" t="s">
        <v>19</v>
      </c>
      <c r="C14" s="1013" t="s">
        <v>20</v>
      </c>
      <c r="D14" s="37" t="s">
        <v>20</v>
      </c>
      <c r="E14" s="744" t="s">
        <v>643</v>
      </c>
      <c r="F14" s="38" t="s">
        <v>26</v>
      </c>
      <c r="G14" s="355"/>
      <c r="H14" s="35" t="s">
        <v>20</v>
      </c>
      <c r="I14" s="258" t="s">
        <v>20</v>
      </c>
      <c r="J14" s="889" t="s">
        <v>20</v>
      </c>
      <c r="K14" s="258"/>
      <c r="L14" s="355"/>
      <c r="M14" s="35" t="s">
        <v>20</v>
      </c>
      <c r="N14" s="36" t="s">
        <v>20</v>
      </c>
      <c r="O14" s="826" t="s">
        <v>20</v>
      </c>
      <c r="P14" s="763"/>
      <c r="Q14" s="355"/>
      <c r="R14" s="35" t="s">
        <v>20</v>
      </c>
      <c r="S14" s="36" t="s">
        <v>20</v>
      </c>
      <c r="T14" s="36" t="s">
        <v>20</v>
      </c>
      <c r="U14" s="763"/>
      <c r="V14" s="475">
        <f>IF(K14&gt;0,ROUND((G14/K14),3),0)</f>
        <v>0</v>
      </c>
      <c r="W14" s="476">
        <f>IF(P14&gt;0,ROUND((L14/P14),3),0)</f>
        <v>0</v>
      </c>
      <c r="X14" s="477">
        <f>IF(U14&gt;0,ROUND((Q14/U14),3),0)</f>
        <v>0</v>
      </c>
    </row>
    <row r="15" spans="1:24" ht="26.4">
      <c r="A15" s="597"/>
      <c r="B15" s="1051" t="s">
        <v>19</v>
      </c>
      <c r="C15" s="1013" t="s">
        <v>20</v>
      </c>
      <c r="D15" s="37" t="s">
        <v>20</v>
      </c>
      <c r="E15" s="744" t="s">
        <v>644</v>
      </c>
      <c r="F15" s="38" t="s">
        <v>26</v>
      </c>
      <c r="G15" s="355"/>
      <c r="H15" s="35" t="s">
        <v>20</v>
      </c>
      <c r="I15" s="258" t="s">
        <v>20</v>
      </c>
      <c r="J15" s="889" t="s">
        <v>20</v>
      </c>
      <c r="K15" s="258"/>
      <c r="L15" s="355"/>
      <c r="M15" s="35" t="s">
        <v>20</v>
      </c>
      <c r="N15" s="36" t="s">
        <v>20</v>
      </c>
      <c r="O15" s="826" t="s">
        <v>20</v>
      </c>
      <c r="P15" s="763"/>
      <c r="Q15" s="355"/>
      <c r="R15" s="35" t="s">
        <v>20</v>
      </c>
      <c r="S15" s="36" t="s">
        <v>20</v>
      </c>
      <c r="T15" s="36" t="s">
        <v>20</v>
      </c>
      <c r="U15" s="763"/>
      <c r="V15" s="475">
        <f t="shared" si="3"/>
        <v>0</v>
      </c>
      <c r="W15" s="476">
        <f t="shared" si="4"/>
        <v>0</v>
      </c>
      <c r="X15" s="477">
        <f t="shared" si="5"/>
        <v>0</v>
      </c>
    </row>
    <row r="16" spans="1:24" ht="26.4">
      <c r="A16" s="597"/>
      <c r="B16" s="1052" t="s">
        <v>19</v>
      </c>
      <c r="C16" s="1023" t="s">
        <v>20</v>
      </c>
      <c r="D16" s="633" t="s">
        <v>20</v>
      </c>
      <c r="E16" s="745" t="s">
        <v>645</v>
      </c>
      <c r="F16" s="34" t="s">
        <v>26</v>
      </c>
      <c r="G16" s="360"/>
      <c r="H16" s="35" t="s">
        <v>20</v>
      </c>
      <c r="I16" s="258" t="s">
        <v>20</v>
      </c>
      <c r="J16" s="889" t="s">
        <v>20</v>
      </c>
      <c r="K16" s="258"/>
      <c r="L16" s="360"/>
      <c r="M16" s="35" t="s">
        <v>20</v>
      </c>
      <c r="N16" s="36" t="s">
        <v>20</v>
      </c>
      <c r="O16" s="826" t="s">
        <v>20</v>
      </c>
      <c r="P16" s="764"/>
      <c r="Q16" s="360"/>
      <c r="R16" s="35" t="s">
        <v>20</v>
      </c>
      <c r="S16" s="36" t="s">
        <v>20</v>
      </c>
      <c r="T16" s="36" t="s">
        <v>20</v>
      </c>
      <c r="U16" s="764"/>
      <c r="V16" s="475">
        <f t="shared" si="3"/>
        <v>0</v>
      </c>
      <c r="W16" s="476">
        <f t="shared" si="4"/>
        <v>0</v>
      </c>
      <c r="X16" s="477">
        <f t="shared" si="5"/>
        <v>0</v>
      </c>
    </row>
    <row r="17" spans="1:24" ht="26.4">
      <c r="A17" s="597"/>
      <c r="B17" s="1051" t="s">
        <v>19</v>
      </c>
      <c r="C17" s="1013" t="s">
        <v>20</v>
      </c>
      <c r="D17" s="37" t="s">
        <v>20</v>
      </c>
      <c r="E17" s="744" t="s">
        <v>387</v>
      </c>
      <c r="F17" s="38" t="s">
        <v>26</v>
      </c>
      <c r="G17" s="355">
        <f t="shared" ref="G17:G21" si="12">H17+I17</f>
        <v>1.2</v>
      </c>
      <c r="H17" s="356">
        <f>H130+H137+H175+H296+H297+H298+H300+H457+H473+H482</f>
        <v>0</v>
      </c>
      <c r="I17" s="884">
        <f>I130+I137+I175+I296+I297+I298+I300+I457+I473+I482</f>
        <v>1.2</v>
      </c>
      <c r="J17" s="890">
        <f>J130+J137+J175+J296+J297+J298+J300+J457+J473+J482</f>
        <v>89.7</v>
      </c>
      <c r="K17" s="763">
        <f>G17+J17</f>
        <v>90.9</v>
      </c>
      <c r="L17" s="355">
        <f t="shared" ref="L17:L21" si="13">M17+N17</f>
        <v>1.2</v>
      </c>
      <c r="M17" s="356">
        <f>M130+M137+M175+M296+M297+M298+M300+M457+M473+M482</f>
        <v>0</v>
      </c>
      <c r="N17" s="357">
        <f>N130+N137+N175+N296+N297+N298+N300+N457+N473+N482</f>
        <v>1.2</v>
      </c>
      <c r="O17" s="827">
        <f>O130+O137+O175+O296+O297+O298+O300+O457+O473+O482</f>
        <v>83.399999999999991</v>
      </c>
      <c r="P17" s="763">
        <f>L17+O17</f>
        <v>84.6</v>
      </c>
      <c r="Q17" s="355">
        <f t="shared" ref="Q17:Q21" si="14">R17+S17</f>
        <v>1.2</v>
      </c>
      <c r="R17" s="356">
        <f>R130+R137+R175+R296+R297+R298+R300+R457+R473+R482</f>
        <v>0</v>
      </c>
      <c r="S17" s="357">
        <f>S130+S137+S175+S296+S297+S298+S300+S457+S473+S482</f>
        <v>1.2</v>
      </c>
      <c r="T17" s="357">
        <f>T130+T137+T175+T296+T297+T298+T300+T457+T473+T482</f>
        <v>87.600000000000009</v>
      </c>
      <c r="U17" s="763">
        <f>Q17+T17</f>
        <v>88.800000000000011</v>
      </c>
      <c r="V17" s="478">
        <f t="shared" si="3"/>
        <v>1.2999999999999999E-2</v>
      </c>
      <c r="W17" s="479">
        <f t="shared" si="4"/>
        <v>1.4E-2</v>
      </c>
      <c r="X17" s="480">
        <f t="shared" si="5"/>
        <v>1.4E-2</v>
      </c>
    </row>
    <row r="18" spans="1:24" ht="18">
      <c r="A18" s="597"/>
      <c r="B18" s="1051" t="s">
        <v>19</v>
      </c>
      <c r="C18" s="1013" t="s">
        <v>20</v>
      </c>
      <c r="D18" s="37" t="s">
        <v>20</v>
      </c>
      <c r="E18" s="744" t="s">
        <v>388</v>
      </c>
      <c r="F18" s="38" t="s">
        <v>26</v>
      </c>
      <c r="G18" s="355">
        <f t="shared" si="12"/>
        <v>0</v>
      </c>
      <c r="H18" s="358">
        <f>H246+H301</f>
        <v>0</v>
      </c>
      <c r="I18" s="885">
        <f>I246+I301</f>
        <v>0</v>
      </c>
      <c r="J18" s="891">
        <f>J246+J301</f>
        <v>29.6</v>
      </c>
      <c r="K18" s="763">
        <f t="shared" ref="K18:K21" si="15">G18+J18</f>
        <v>29.6</v>
      </c>
      <c r="L18" s="355">
        <f t="shared" si="13"/>
        <v>0</v>
      </c>
      <c r="M18" s="358">
        <f>M246+M301</f>
        <v>0</v>
      </c>
      <c r="N18" s="359">
        <f>N246+N301</f>
        <v>0</v>
      </c>
      <c r="O18" s="828">
        <f>O246+O301</f>
        <v>31.1</v>
      </c>
      <c r="P18" s="763">
        <f t="shared" ref="P18:P21" si="16">L18+O18</f>
        <v>31.1</v>
      </c>
      <c r="Q18" s="355">
        <f t="shared" si="14"/>
        <v>0</v>
      </c>
      <c r="R18" s="358">
        <f>R246+R301</f>
        <v>0</v>
      </c>
      <c r="S18" s="359">
        <f>S246+S301</f>
        <v>0</v>
      </c>
      <c r="T18" s="359">
        <f>T246+T301</f>
        <v>32.700000000000003</v>
      </c>
      <c r="U18" s="763">
        <f t="shared" ref="U18:U21" si="17">Q18+T18</f>
        <v>32.700000000000003</v>
      </c>
      <c r="V18" s="478">
        <f t="shared" si="3"/>
        <v>0</v>
      </c>
      <c r="W18" s="479">
        <f t="shared" si="4"/>
        <v>0</v>
      </c>
      <c r="X18" s="480">
        <f t="shared" si="5"/>
        <v>0</v>
      </c>
    </row>
    <row r="19" spans="1:24" ht="18" hidden="1">
      <c r="A19" s="597"/>
      <c r="B19" s="1051" t="s">
        <v>19</v>
      </c>
      <c r="C19" s="1013" t="s">
        <v>20</v>
      </c>
      <c r="D19" s="37" t="s">
        <v>20</v>
      </c>
      <c r="E19" s="744" t="s">
        <v>646</v>
      </c>
      <c r="F19" s="38" t="s">
        <v>26</v>
      </c>
      <c r="G19" s="355">
        <f t="shared" si="12"/>
        <v>0</v>
      </c>
      <c r="H19" s="356">
        <f>H492+H510+H511+H512</f>
        <v>0</v>
      </c>
      <c r="I19" s="884">
        <f>I492+I510+I511+I512</f>
        <v>0</v>
      </c>
      <c r="J19" s="890">
        <f>J492+J510+J511+J512</f>
        <v>0</v>
      </c>
      <c r="K19" s="763">
        <f t="shared" si="15"/>
        <v>0</v>
      </c>
      <c r="L19" s="355">
        <f t="shared" si="13"/>
        <v>0</v>
      </c>
      <c r="M19" s="356">
        <f>M492+M510+M511+M512</f>
        <v>0</v>
      </c>
      <c r="N19" s="357">
        <f>N492+N510+N511+N512</f>
        <v>0</v>
      </c>
      <c r="O19" s="827">
        <f>O492+O510+O511+O512</f>
        <v>0</v>
      </c>
      <c r="P19" s="763">
        <f t="shared" si="16"/>
        <v>0</v>
      </c>
      <c r="Q19" s="355">
        <f t="shared" si="14"/>
        <v>0</v>
      </c>
      <c r="R19" s="356">
        <f>R492+R510+R511+R512</f>
        <v>0</v>
      </c>
      <c r="S19" s="357">
        <f>S492+S510+S511+S512</f>
        <v>0</v>
      </c>
      <c r="T19" s="357">
        <f>T492+T510+T511+T512</f>
        <v>0</v>
      </c>
      <c r="U19" s="763">
        <f t="shared" si="17"/>
        <v>0</v>
      </c>
      <c r="V19" s="478">
        <f t="shared" si="3"/>
        <v>0</v>
      </c>
      <c r="W19" s="479">
        <f t="shared" si="4"/>
        <v>0</v>
      </c>
      <c r="X19" s="480">
        <f t="shared" si="5"/>
        <v>0</v>
      </c>
    </row>
    <row r="20" spans="1:24" ht="97.5" hidden="1" customHeight="1">
      <c r="A20" s="597"/>
      <c r="B20" s="1051" t="s">
        <v>19</v>
      </c>
      <c r="C20" s="1013" t="s">
        <v>20</v>
      </c>
      <c r="D20" s="37" t="s">
        <v>20</v>
      </c>
      <c r="E20" s="746" t="s">
        <v>647</v>
      </c>
      <c r="F20" s="38" t="s">
        <v>26</v>
      </c>
      <c r="G20" s="355">
        <f t="shared" si="12"/>
        <v>0</v>
      </c>
      <c r="H20" s="361">
        <f>H487</f>
        <v>0</v>
      </c>
      <c r="I20" s="886">
        <f>I487</f>
        <v>0</v>
      </c>
      <c r="J20" s="892">
        <f>J487</f>
        <v>0</v>
      </c>
      <c r="K20" s="763">
        <f t="shared" si="15"/>
        <v>0</v>
      </c>
      <c r="L20" s="355">
        <f t="shared" si="13"/>
        <v>0</v>
      </c>
      <c r="M20" s="361">
        <f>M487</f>
        <v>0</v>
      </c>
      <c r="N20" s="749">
        <f>N487</f>
        <v>0</v>
      </c>
      <c r="O20" s="829">
        <f>O487</f>
        <v>0</v>
      </c>
      <c r="P20" s="763">
        <f t="shared" si="16"/>
        <v>0</v>
      </c>
      <c r="Q20" s="355">
        <f t="shared" si="14"/>
        <v>0</v>
      </c>
      <c r="R20" s="361">
        <f>R487</f>
        <v>0</v>
      </c>
      <c r="S20" s="749">
        <f>S487</f>
        <v>0</v>
      </c>
      <c r="T20" s="749">
        <f>T487</f>
        <v>0</v>
      </c>
      <c r="U20" s="763">
        <f t="shared" si="17"/>
        <v>0</v>
      </c>
      <c r="V20" s="475">
        <f t="shared" si="3"/>
        <v>0</v>
      </c>
      <c r="W20" s="476">
        <f t="shared" si="4"/>
        <v>0</v>
      </c>
      <c r="X20" s="477">
        <f t="shared" si="5"/>
        <v>0</v>
      </c>
    </row>
    <row r="21" spans="1:24" ht="42" hidden="1" customHeight="1">
      <c r="A21" s="597"/>
      <c r="B21" s="1051" t="s">
        <v>19</v>
      </c>
      <c r="C21" s="1015" t="s">
        <v>20</v>
      </c>
      <c r="D21" s="32" t="s">
        <v>20</v>
      </c>
      <c r="E21" s="746" t="s">
        <v>648</v>
      </c>
      <c r="F21" s="34" t="s">
        <v>26</v>
      </c>
      <c r="G21" s="360">
        <f t="shared" si="12"/>
        <v>0</v>
      </c>
      <c r="H21" s="361">
        <f>H515+H527+H528+H529++H533+H534+H535+H536+H539+H540+H541+H542</f>
        <v>0</v>
      </c>
      <c r="I21" s="886">
        <f>I515+I527+I528+I529++I533+I534+I535+I536+I539+I540+I541+I542</f>
        <v>0</v>
      </c>
      <c r="J21" s="892">
        <f>J515+J527+J528+J529++J533+J534+J535+J536+J539+J540+J541+J542</f>
        <v>0</v>
      </c>
      <c r="K21" s="764">
        <f t="shared" si="15"/>
        <v>0</v>
      </c>
      <c r="L21" s="360">
        <f t="shared" si="13"/>
        <v>0</v>
      </c>
      <c r="M21" s="361">
        <f>M515+M527+M528+M529++M533+M534+M535+M536+M539+M540+M541+M542</f>
        <v>0</v>
      </c>
      <c r="N21" s="749">
        <f>N515+N527+N528+N529++N533+N534+N535+N536+N539+N540+N541+N542</f>
        <v>0</v>
      </c>
      <c r="O21" s="829">
        <f>O515+O527+O528+O529++O533+O534+O535+O536+O539+O540+O541+O542</f>
        <v>0</v>
      </c>
      <c r="P21" s="764">
        <f t="shared" si="16"/>
        <v>0</v>
      </c>
      <c r="Q21" s="360">
        <f t="shared" si="14"/>
        <v>0</v>
      </c>
      <c r="R21" s="361">
        <f>R515+R527+R528+R529++R533+R534+R535+R536+R539+R540+R541+R542</f>
        <v>0</v>
      </c>
      <c r="S21" s="749">
        <f>S515+S527+S528+S529++S533+S534+S535+S536+S539+S540+S541+S542</f>
        <v>0</v>
      </c>
      <c r="T21" s="749">
        <f>T515+T527+T528+T529++T533+T534+T535+T536+T539+T540+T541+T542</f>
        <v>0</v>
      </c>
      <c r="U21" s="764">
        <f t="shared" si="17"/>
        <v>0</v>
      </c>
      <c r="V21" s="475">
        <f t="shared" si="3"/>
        <v>0</v>
      </c>
      <c r="W21" s="476">
        <f t="shared" si="4"/>
        <v>0</v>
      </c>
      <c r="X21" s="477">
        <f t="shared" si="5"/>
        <v>0</v>
      </c>
    </row>
    <row r="22" spans="1:24" ht="26.4">
      <c r="A22" s="597"/>
      <c r="B22" s="1051" t="s">
        <v>19</v>
      </c>
      <c r="C22" s="1015" t="s">
        <v>20</v>
      </c>
      <c r="D22" s="32" t="s">
        <v>20</v>
      </c>
      <c r="E22" s="747" t="s">
        <v>411</v>
      </c>
      <c r="F22" s="34" t="s">
        <v>26</v>
      </c>
      <c r="G22" s="1009" t="s">
        <v>20</v>
      </c>
      <c r="H22" s="37" t="s">
        <v>20</v>
      </c>
      <c r="I22" s="1010" t="s">
        <v>20</v>
      </c>
      <c r="J22" s="1011" t="s">
        <v>20</v>
      </c>
      <c r="K22" s="1012" t="s">
        <v>20</v>
      </c>
      <c r="L22" s="1013" t="s">
        <v>20</v>
      </c>
      <c r="M22" s="37" t="s">
        <v>20</v>
      </c>
      <c r="N22" s="1010" t="s">
        <v>20</v>
      </c>
      <c r="O22" s="1014" t="s">
        <v>20</v>
      </c>
      <c r="P22" s="1012" t="s">
        <v>20</v>
      </c>
      <c r="Q22" s="1013" t="s">
        <v>20</v>
      </c>
      <c r="R22" s="37" t="s">
        <v>20</v>
      </c>
      <c r="S22" s="1010" t="s">
        <v>20</v>
      </c>
      <c r="T22" s="1014" t="s">
        <v>20</v>
      </c>
      <c r="U22" s="1014" t="s">
        <v>20</v>
      </c>
      <c r="V22" s="1013" t="s">
        <v>20</v>
      </c>
      <c r="W22" s="1012" t="s">
        <v>20</v>
      </c>
      <c r="X22" s="1011" t="s">
        <v>20</v>
      </c>
    </row>
    <row r="23" spans="1:24" s="46" customFormat="1" ht="12.6" thickBot="1">
      <c r="A23" s="598"/>
      <c r="B23" s="1053"/>
      <c r="C23" s="1159"/>
      <c r="D23" s="593"/>
      <c r="E23" s="48" t="s">
        <v>27</v>
      </c>
      <c r="F23" s="47"/>
      <c r="G23" s="362"/>
      <c r="H23" s="363"/>
      <c r="I23" s="887"/>
      <c r="J23" s="893"/>
      <c r="K23" s="765"/>
      <c r="L23" s="362"/>
      <c r="M23" s="363"/>
      <c r="N23" s="364"/>
      <c r="O23" s="830"/>
      <c r="P23" s="765"/>
      <c r="Q23" s="362"/>
      <c r="R23" s="363"/>
      <c r="S23" s="364"/>
      <c r="T23" s="364"/>
      <c r="U23" s="765"/>
      <c r="V23" s="562"/>
      <c r="W23" s="560"/>
      <c r="X23" s="561"/>
    </row>
    <row r="24" spans="1:24" s="49" customFormat="1" ht="23.4" thickBot="1">
      <c r="A24" s="603"/>
      <c r="B24" s="1054" t="s">
        <v>28</v>
      </c>
      <c r="C24" s="1160">
        <v>2000</v>
      </c>
      <c r="D24" s="302"/>
      <c r="E24" s="303" t="s">
        <v>29</v>
      </c>
      <c r="F24" s="304" t="s">
        <v>26</v>
      </c>
      <c r="G24" s="365">
        <f>G25+G32+G379+G381+G396</f>
        <v>5537.5999999999995</v>
      </c>
      <c r="H24" s="366">
        <f>H25+H32+H379+H381+H396</f>
        <v>5476.9</v>
      </c>
      <c r="I24" s="894">
        <f>I25+I32+I379+I381+I396</f>
        <v>60.699999999999996</v>
      </c>
      <c r="J24" s="766">
        <f t="shared" ref="J24" si="18">J25+J32+J379+J381+J396</f>
        <v>325.7</v>
      </c>
      <c r="K24" s="766">
        <f>K25+K32+K379+K381+K396</f>
        <v>5863.3</v>
      </c>
      <c r="L24" s="365">
        <f>L25+L32+L379+L381+L396</f>
        <v>5545.7</v>
      </c>
      <c r="M24" s="366">
        <f>M25+M32+M379+M381+M396</f>
        <v>5485</v>
      </c>
      <c r="N24" s="367">
        <f>N25+N32+N379+N381+N396</f>
        <v>60.699999999999996</v>
      </c>
      <c r="O24" s="831">
        <f t="shared" ref="O24" si="19">O25+O32+O379+O381+O396</f>
        <v>333.5</v>
      </c>
      <c r="P24" s="766">
        <f>P25+P32+P379+P381+P396</f>
        <v>5879.2</v>
      </c>
      <c r="Q24" s="365">
        <f>Q25+Q32+Q379+Q381+Q396</f>
        <v>5553.7</v>
      </c>
      <c r="R24" s="366">
        <f>R25+R32+R379+R381+R396</f>
        <v>5493</v>
      </c>
      <c r="S24" s="367">
        <f>S25+S32+S379+S381+S396</f>
        <v>60.699999999999996</v>
      </c>
      <c r="T24" s="367">
        <f t="shared" ref="T24" si="20">T25+T32+T379+T381+T396</f>
        <v>352.30000000000007</v>
      </c>
      <c r="U24" s="766">
        <f>U25+U32+U379+U381+U396</f>
        <v>5906</v>
      </c>
      <c r="V24" s="481">
        <f t="shared" ref="V24:V27" si="21">IF(K24&gt;0,ROUND((G24/K24),3),0)</f>
        <v>0.94399999999999995</v>
      </c>
      <c r="W24" s="482">
        <f t="shared" ref="W24:W27" si="22">IF(P24&gt;0,ROUND((L24/P24),3),0)</f>
        <v>0.94299999999999995</v>
      </c>
      <c r="X24" s="483">
        <f t="shared" ref="X24:X27" si="23">IF(U24&gt;0,ROUND((Q24/U24),3),0)</f>
        <v>0.94</v>
      </c>
    </row>
    <row r="25" spans="1:24" s="282" customFormat="1" ht="18.600000000000001" thickBot="1">
      <c r="A25" s="595"/>
      <c r="B25" s="1055">
        <v>1</v>
      </c>
      <c r="C25" s="1161" t="s">
        <v>30</v>
      </c>
      <c r="D25" s="283"/>
      <c r="E25" s="50" t="s">
        <v>31</v>
      </c>
      <c r="F25" s="51" t="s">
        <v>26</v>
      </c>
      <c r="G25" s="285">
        <f t="shared" ref="G25:L25" si="24">G26+G27+G28+G29+G30</f>
        <v>5344.7</v>
      </c>
      <c r="H25" s="286">
        <f>H26+H27+H28+H29+H30</f>
        <v>5344.7</v>
      </c>
      <c r="I25" s="895">
        <f t="shared" si="24"/>
        <v>0</v>
      </c>
      <c r="J25" s="767">
        <f t="shared" si="24"/>
        <v>0</v>
      </c>
      <c r="K25" s="767">
        <f t="shared" si="24"/>
        <v>5344.7</v>
      </c>
      <c r="L25" s="285">
        <f t="shared" si="24"/>
        <v>5344.7</v>
      </c>
      <c r="M25" s="286">
        <f t="shared" ref="M25" si="25">M26+M27+M28+M29+M30</f>
        <v>5344.7</v>
      </c>
      <c r="N25" s="287">
        <f>N26+N27+N28+N29+N30</f>
        <v>0</v>
      </c>
      <c r="O25" s="832">
        <f>O26+O27+O28+O29+O30</f>
        <v>0</v>
      </c>
      <c r="P25" s="767">
        <f>P26+P27+P28+P29+P30</f>
        <v>5344.7</v>
      </c>
      <c r="Q25" s="285">
        <f>Q26+Q27+Q28+Q29+Q30</f>
        <v>5344.7</v>
      </c>
      <c r="R25" s="286">
        <f t="shared" ref="R25" si="26">R26+R27+R28+R29+R30</f>
        <v>5344.7</v>
      </c>
      <c r="S25" s="287">
        <f>S26+S27+S28+S29+S30</f>
        <v>0</v>
      </c>
      <c r="T25" s="287">
        <f>T26+T27+T28+T29+T30</f>
        <v>0</v>
      </c>
      <c r="U25" s="767">
        <f>U26+U27+U28+U29+U30</f>
        <v>5344.7</v>
      </c>
      <c r="V25" s="484">
        <f t="shared" si="21"/>
        <v>1</v>
      </c>
      <c r="W25" s="485">
        <f t="shared" si="22"/>
        <v>1</v>
      </c>
      <c r="X25" s="486">
        <f t="shared" si="23"/>
        <v>1</v>
      </c>
    </row>
    <row r="26" spans="1:24" s="282" customFormat="1" ht="27" customHeight="1">
      <c r="A26" s="595"/>
      <c r="B26" s="1056" t="s">
        <v>421</v>
      </c>
      <c r="C26" s="1162">
        <v>2111</v>
      </c>
      <c r="D26" s="715"/>
      <c r="E26" s="1365" t="s">
        <v>32</v>
      </c>
      <c r="F26" s="716" t="s">
        <v>26</v>
      </c>
      <c r="G26" s="676">
        <f>H26+I26</f>
        <v>4397.3999999999996</v>
      </c>
      <c r="H26" s="677">
        <v>4397.3999999999996</v>
      </c>
      <c r="I26" s="896"/>
      <c r="J26" s="960"/>
      <c r="K26" s="820">
        <f>ROUND(G26+J26,1)</f>
        <v>4397.3999999999996</v>
      </c>
      <c r="L26" s="676">
        <f>M26+N26</f>
        <v>4397.3999999999996</v>
      </c>
      <c r="M26" s="677">
        <v>4397.3999999999996</v>
      </c>
      <c r="N26" s="678"/>
      <c r="O26" s="833"/>
      <c r="P26" s="820">
        <f>ROUND(L26+O26,1)</f>
        <v>4397.3999999999996</v>
      </c>
      <c r="Q26" s="676">
        <f>R26+S26</f>
        <v>4397.3999999999996</v>
      </c>
      <c r="R26" s="677">
        <v>4397.3999999999996</v>
      </c>
      <c r="S26" s="678"/>
      <c r="T26" s="678"/>
      <c r="U26" s="820">
        <f>ROUND(Q26+T26,1)</f>
        <v>4397.3999999999996</v>
      </c>
      <c r="V26" s="548">
        <f t="shared" si="21"/>
        <v>1</v>
      </c>
      <c r="W26" s="549">
        <f t="shared" si="22"/>
        <v>1</v>
      </c>
      <c r="X26" s="550">
        <f t="shared" si="23"/>
        <v>1</v>
      </c>
    </row>
    <row r="27" spans="1:24" s="282" customFormat="1" ht="27" customHeight="1">
      <c r="A27" s="595"/>
      <c r="B27" s="1057" t="s">
        <v>33</v>
      </c>
      <c r="C27" s="1163">
        <v>2112</v>
      </c>
      <c r="D27" s="714"/>
      <c r="E27" s="1371" t="s">
        <v>789</v>
      </c>
      <c r="F27" s="717" t="s">
        <v>26</v>
      </c>
      <c r="G27" s="718">
        <f>H27+I27</f>
        <v>0</v>
      </c>
      <c r="H27" s="688"/>
      <c r="I27" s="897"/>
      <c r="J27" s="775"/>
      <c r="K27" s="821">
        <f>ROUND(G27+J27,1)</f>
        <v>0</v>
      </c>
      <c r="L27" s="718">
        <f>M27+N27</f>
        <v>0</v>
      </c>
      <c r="M27" s="688"/>
      <c r="N27" s="689"/>
      <c r="O27" s="834"/>
      <c r="P27" s="821">
        <f>ROUND(L27+O27,1)</f>
        <v>0</v>
      </c>
      <c r="Q27" s="718">
        <f>R27+S27</f>
        <v>0</v>
      </c>
      <c r="R27" s="688"/>
      <c r="S27" s="689"/>
      <c r="T27" s="689"/>
      <c r="U27" s="821">
        <f>ROUND(Q27+T27,1)</f>
        <v>0</v>
      </c>
      <c r="V27" s="1040">
        <f t="shared" si="21"/>
        <v>0</v>
      </c>
      <c r="W27" s="1041">
        <f t="shared" si="22"/>
        <v>0</v>
      </c>
      <c r="X27" s="1042">
        <f t="shared" si="23"/>
        <v>0</v>
      </c>
    </row>
    <row r="28" spans="1:24" s="282" customFormat="1" ht="18.600000000000001" thickBot="1">
      <c r="A28" s="595"/>
      <c r="B28" s="1058" t="s">
        <v>517</v>
      </c>
      <c r="C28" s="1164">
        <v>2113</v>
      </c>
      <c r="D28" s="349"/>
      <c r="E28" s="1371" t="s">
        <v>790</v>
      </c>
      <c r="F28" s="682" t="s">
        <v>26</v>
      </c>
      <c r="G28" s="1366">
        <f>H28+I28</f>
        <v>0</v>
      </c>
      <c r="H28" s="1367"/>
      <c r="I28" s="1368"/>
      <c r="J28" s="1369"/>
      <c r="K28" s="1370">
        <f t="shared" ref="K28:K29" si="27">ROUND(G28+J28,1)</f>
        <v>0</v>
      </c>
      <c r="L28" s="1366">
        <f>M28+N28</f>
        <v>0</v>
      </c>
      <c r="M28" s="1367"/>
      <c r="N28" s="1368"/>
      <c r="O28" s="1369"/>
      <c r="P28" s="1370">
        <f t="shared" ref="P28:P29" si="28">ROUND(L28+O28,1)</f>
        <v>0</v>
      </c>
      <c r="Q28" s="1366">
        <f>R28+S28</f>
        <v>0</v>
      </c>
      <c r="R28" s="1367"/>
      <c r="S28" s="1368"/>
      <c r="T28" s="1369"/>
      <c r="U28" s="821">
        <f t="shared" ref="U28:U29" si="29">ROUND(Q28+T28,1)</f>
        <v>0</v>
      </c>
      <c r="V28" s="711">
        <f>IF(K28&gt;0,ROUND((G28/K28),3),0)</f>
        <v>0</v>
      </c>
      <c r="W28" s="712">
        <f t="shared" ref="W28" si="30">IF(P28&gt;0,ROUND((L28/P28),3),0)</f>
        <v>0</v>
      </c>
      <c r="X28" s="713">
        <f t="shared" ref="X28" si="31">IF(U28&gt;0,ROUND((Q28/U28),3),0)</f>
        <v>0</v>
      </c>
    </row>
    <row r="29" spans="1:24" s="282" customFormat="1" ht="18.600000000000001" thickBot="1">
      <c r="A29" s="595"/>
      <c r="B29" s="1059" t="s">
        <v>788</v>
      </c>
      <c r="C29" s="1165" t="s">
        <v>34</v>
      </c>
      <c r="D29" s="680"/>
      <c r="E29" s="681" t="s">
        <v>35</v>
      </c>
      <c r="F29" s="675" t="s">
        <v>26</v>
      </c>
      <c r="G29" s="676">
        <f>H29+I29</f>
        <v>947.3</v>
      </c>
      <c r="H29" s="677">
        <v>947.3</v>
      </c>
      <c r="I29" s="896"/>
      <c r="J29" s="960"/>
      <c r="K29" s="820">
        <f t="shared" si="27"/>
        <v>947.3</v>
      </c>
      <c r="L29" s="676">
        <f>M29+N29</f>
        <v>947.3</v>
      </c>
      <c r="M29" s="677">
        <v>947.3</v>
      </c>
      <c r="N29" s="678"/>
      <c r="O29" s="833"/>
      <c r="P29" s="820">
        <f t="shared" si="28"/>
        <v>947.3</v>
      </c>
      <c r="Q29" s="676">
        <f>R29+S29</f>
        <v>947.3</v>
      </c>
      <c r="R29" s="677">
        <v>947.3</v>
      </c>
      <c r="S29" s="678"/>
      <c r="T29" s="678"/>
      <c r="U29" s="820">
        <f t="shared" si="29"/>
        <v>947.3</v>
      </c>
      <c r="V29" s="683">
        <f>IF(K29&gt;0,ROUND((G29/K29),3),0)</f>
        <v>1</v>
      </c>
      <c r="W29" s="684">
        <f t="shared" ref="W29:W30" si="32">IF(P29&gt;0,ROUND((L29/P29),3),0)</f>
        <v>1</v>
      </c>
      <c r="X29" s="685">
        <f t="shared" ref="X29:X30" si="33">IF(U29&gt;0,ROUND((Q29/U29),3),0)</f>
        <v>1</v>
      </c>
    </row>
    <row r="30" spans="1:24" s="282" customFormat="1" ht="18.600000000000001" hidden="1" thickBot="1">
      <c r="A30" s="595"/>
      <c r="B30" s="1058" t="s">
        <v>527</v>
      </c>
      <c r="C30" s="1164">
        <v>2120</v>
      </c>
      <c r="D30" s="679"/>
      <c r="E30" s="53"/>
      <c r="F30" s="288" t="s">
        <v>26</v>
      </c>
      <c r="G30" s="674">
        <f>H30+I30</f>
        <v>0</v>
      </c>
      <c r="H30" s="690"/>
      <c r="I30" s="898"/>
      <c r="J30" s="786"/>
      <c r="K30" s="822">
        <f>ROUND(G30+J30,1)</f>
        <v>0</v>
      </c>
      <c r="L30" s="674">
        <f>M30+N30</f>
        <v>0</v>
      </c>
      <c r="M30" s="690"/>
      <c r="N30" s="691"/>
      <c r="O30" s="835"/>
      <c r="P30" s="822">
        <f>ROUND(L30+O30,1)</f>
        <v>0</v>
      </c>
      <c r="Q30" s="674">
        <f>R30+S30</f>
        <v>0</v>
      </c>
      <c r="R30" s="690"/>
      <c r="S30" s="691"/>
      <c r="T30" s="691"/>
      <c r="U30" s="822">
        <f>ROUND(Q30+T30,1)</f>
        <v>0</v>
      </c>
      <c r="V30" s="484">
        <f>IF(K30&gt;0,ROUND((G30/K30),3),0)</f>
        <v>0</v>
      </c>
      <c r="W30" s="485">
        <f t="shared" si="32"/>
        <v>0</v>
      </c>
      <c r="X30" s="486">
        <f t="shared" si="33"/>
        <v>0</v>
      </c>
    </row>
    <row r="31" spans="1:24" s="282" customFormat="1" ht="16.2" thickBot="1">
      <c r="A31" s="596"/>
      <c r="B31" s="1060"/>
      <c r="C31" s="1166"/>
      <c r="D31" s="618"/>
      <c r="E31" s="619" t="s">
        <v>332</v>
      </c>
      <c r="F31" s="620" t="s">
        <v>24</v>
      </c>
      <c r="G31" s="305">
        <f>IF(G29&gt;0,ROUND((G29+G30)/(G26+G27+G28),3),0)</f>
        <v>0.215</v>
      </c>
      <c r="H31" s="229" t="s">
        <v>20</v>
      </c>
      <c r="I31" s="899" t="s">
        <v>20</v>
      </c>
      <c r="J31" s="961" t="s">
        <v>20</v>
      </c>
      <c r="K31" s="768">
        <f>IF(K29&gt;0,ROUND((K29+K30)/(K26+K27+K28),3),0)</f>
        <v>0.215</v>
      </c>
      <c r="L31" s="305">
        <f>IF(L29&gt;0,ROUND((L29+L30)/(L26+L27+L28),3),0)</f>
        <v>0.215</v>
      </c>
      <c r="M31" s="229" t="s">
        <v>20</v>
      </c>
      <c r="N31" s="306" t="s">
        <v>20</v>
      </c>
      <c r="O31" s="836" t="s">
        <v>20</v>
      </c>
      <c r="P31" s="768">
        <f>IF(P29&gt;0,ROUND((P29+P30)/(P26+P27+P28),3),0)</f>
        <v>0.215</v>
      </c>
      <c r="Q31" s="305">
        <f>IF(Q29&gt;0,ROUND((Q29+Q30)/(Q26+Q27+Q28),3),0)</f>
        <v>0.215</v>
      </c>
      <c r="R31" s="229" t="s">
        <v>20</v>
      </c>
      <c r="S31" s="306" t="s">
        <v>20</v>
      </c>
      <c r="T31" s="306" t="s">
        <v>20</v>
      </c>
      <c r="U31" s="768">
        <f>IF(U29&gt;0,ROUND((U29+U30)/(U26+U27+U28),3),0)</f>
        <v>0.215</v>
      </c>
      <c r="V31" s="494" t="s">
        <v>20</v>
      </c>
      <c r="W31" s="495" t="s">
        <v>20</v>
      </c>
      <c r="X31" s="496" t="s">
        <v>20</v>
      </c>
    </row>
    <row r="32" spans="1:24" s="61" customFormat="1" ht="18.600000000000001" thickBot="1">
      <c r="A32" s="597"/>
      <c r="B32" s="1061">
        <v>2</v>
      </c>
      <c r="C32" s="60">
        <v>2200</v>
      </c>
      <c r="D32" s="52"/>
      <c r="E32" s="53" t="s">
        <v>36</v>
      </c>
      <c r="F32" s="54" t="s">
        <v>26</v>
      </c>
      <c r="G32" s="368">
        <f t="shared" ref="G32:H32" si="34">G33+G173+G174+G306+G317+G319+G371</f>
        <v>192.89999999999998</v>
      </c>
      <c r="H32" s="369">
        <f t="shared" si="34"/>
        <v>132.19999999999999</v>
      </c>
      <c r="I32" s="900">
        <f>I33+I173+I174+I306+I317+I319+I371</f>
        <v>60.699999999999996</v>
      </c>
      <c r="J32" s="769">
        <f t="shared" ref="J32:M32" si="35">J33+J173+J174+J306+J317+J319+J371</f>
        <v>325.7</v>
      </c>
      <c r="K32" s="769">
        <f t="shared" si="35"/>
        <v>518.6</v>
      </c>
      <c r="L32" s="368">
        <f t="shared" si="35"/>
        <v>201</v>
      </c>
      <c r="M32" s="369">
        <f t="shared" si="35"/>
        <v>140.30000000000001</v>
      </c>
      <c r="N32" s="370">
        <f>N33+N173+N174+N306+N317+N319+N371</f>
        <v>60.699999999999996</v>
      </c>
      <c r="O32" s="439">
        <f t="shared" ref="O32:R32" si="36">O33+O173+O174+O306+O317+O319+O371</f>
        <v>333.5</v>
      </c>
      <c r="P32" s="769">
        <f t="shared" si="36"/>
        <v>534.50000000000011</v>
      </c>
      <c r="Q32" s="368">
        <f t="shared" si="36"/>
        <v>209</v>
      </c>
      <c r="R32" s="369">
        <f t="shared" si="36"/>
        <v>148.30000000000001</v>
      </c>
      <c r="S32" s="370">
        <f>S33+S173+S174+S306+S317+S319+S371</f>
        <v>60.699999999999996</v>
      </c>
      <c r="T32" s="370">
        <f t="shared" ref="T32:U32" si="37">T33+T173+T174+T306+T317+T319+T371</f>
        <v>352.30000000000007</v>
      </c>
      <c r="U32" s="769">
        <f t="shared" si="37"/>
        <v>561.29999999999995</v>
      </c>
      <c r="V32" s="497">
        <f>IF(K32&gt;0,ROUND((G32/K32),3),0)</f>
        <v>0.372</v>
      </c>
      <c r="W32" s="498">
        <f>IF(P32&gt;0,ROUND((L32/P32),3),0)</f>
        <v>0.376</v>
      </c>
      <c r="X32" s="499">
        <f>IF(U32&gt;0,ROUND((Q32/U32),3),0)</f>
        <v>0.372</v>
      </c>
    </row>
    <row r="33" spans="1:25" s="56" customFormat="1" ht="18.600000000000001" thickBot="1">
      <c r="A33" s="597"/>
      <c r="B33" s="1062" t="s">
        <v>37</v>
      </c>
      <c r="C33" s="1167">
        <v>2210</v>
      </c>
      <c r="D33" s="59"/>
      <c r="E33" s="62" t="s">
        <v>38</v>
      </c>
      <c r="F33" s="63" t="s">
        <v>26</v>
      </c>
      <c r="G33" s="371">
        <f t="shared" ref="G33:K33" si="38">G34+G37+G40+G43+G44+G47+G50+G53+G56+G57+G58+G71+G96+G124+G127+G130+G137+G144+G145+G158+G161+G162+G163+G167+G170+G171</f>
        <v>34.799999999999997</v>
      </c>
      <c r="H33" s="372">
        <f t="shared" si="38"/>
        <v>0</v>
      </c>
      <c r="I33" s="901">
        <f t="shared" si="38"/>
        <v>34.799999999999997</v>
      </c>
      <c r="J33" s="770">
        <f t="shared" si="38"/>
        <v>176.6</v>
      </c>
      <c r="K33" s="770">
        <f t="shared" si="38"/>
        <v>211.39999999999998</v>
      </c>
      <c r="L33" s="371">
        <f t="shared" ref="L33:U33" si="39">L34+L37+L40+L43+L44+L47+L50+L53+L56+L57+L58+L71+L96+L124+L127+L130+L137+L144+L145+L158+L161+L162+L163+L167+L170+L171</f>
        <v>34.799999999999997</v>
      </c>
      <c r="M33" s="372">
        <f t="shared" si="39"/>
        <v>0</v>
      </c>
      <c r="N33" s="373">
        <f t="shared" si="39"/>
        <v>34.799999999999997</v>
      </c>
      <c r="O33" s="424">
        <f t="shared" si="39"/>
        <v>175.5</v>
      </c>
      <c r="P33" s="770">
        <f t="shared" si="39"/>
        <v>210.30000000000004</v>
      </c>
      <c r="Q33" s="371">
        <f t="shared" si="39"/>
        <v>34.799999999999997</v>
      </c>
      <c r="R33" s="372">
        <f t="shared" si="39"/>
        <v>0</v>
      </c>
      <c r="S33" s="373">
        <f t="shared" si="39"/>
        <v>34.799999999999997</v>
      </c>
      <c r="T33" s="373">
        <f t="shared" si="39"/>
        <v>185.60000000000002</v>
      </c>
      <c r="U33" s="770">
        <f t="shared" si="39"/>
        <v>220.4</v>
      </c>
      <c r="V33" s="487">
        <f>IF(K33&gt;0,ROUND((G33/K33),3),0)</f>
        <v>0.16500000000000001</v>
      </c>
      <c r="W33" s="488">
        <f>IF(P33&gt;0,ROUND((L33/P33),3),0)</f>
        <v>0.16500000000000001</v>
      </c>
      <c r="X33" s="489">
        <f>IF(U33&gt;0,ROUND((Q33/U33),3),0)</f>
        <v>0.158</v>
      </c>
    </row>
    <row r="34" spans="1:25" s="66" customFormat="1" ht="15.6">
      <c r="A34" s="74"/>
      <c r="B34" s="1052" t="s">
        <v>39</v>
      </c>
      <c r="C34" s="1168">
        <v>2210</v>
      </c>
      <c r="D34" s="65" t="s">
        <v>40</v>
      </c>
      <c r="E34" s="33" t="s">
        <v>41</v>
      </c>
      <c r="F34" s="64" t="s">
        <v>26</v>
      </c>
      <c r="G34" s="292">
        <f>H34+I34</f>
        <v>24.9</v>
      </c>
      <c r="H34" s="374">
        <f>ROUND(H35*H36/1000,1)</f>
        <v>0</v>
      </c>
      <c r="I34" s="902">
        <f>ROUND(I35*I36/1000,1)</f>
        <v>24.9</v>
      </c>
      <c r="J34" s="962">
        <f>ROUND(J35*J36/1000,1)</f>
        <v>24.9</v>
      </c>
      <c r="K34" s="771">
        <f>G34+J34</f>
        <v>49.8</v>
      </c>
      <c r="L34" s="292">
        <f>M34+N34</f>
        <v>24.9</v>
      </c>
      <c r="M34" s="374">
        <f>ROUND(M35*M36/1000,1)</f>
        <v>0</v>
      </c>
      <c r="N34" s="375">
        <f>ROUND(N35*N36/1000,1)</f>
        <v>24.9</v>
      </c>
      <c r="O34" s="490">
        <f>ROUND(O35*O36/1000,1)</f>
        <v>27.5</v>
      </c>
      <c r="P34" s="771">
        <f>L34+O34</f>
        <v>52.4</v>
      </c>
      <c r="Q34" s="292">
        <f>R34+S34</f>
        <v>24.9</v>
      </c>
      <c r="R34" s="374">
        <f>ROUND(R35*R36/1000,1)</f>
        <v>0</v>
      </c>
      <c r="S34" s="375">
        <f>ROUND(S35*S36/1000,1)</f>
        <v>24.9</v>
      </c>
      <c r="T34" s="375">
        <f>ROUND(T35*T36/1000,1)</f>
        <v>30.1</v>
      </c>
      <c r="U34" s="771">
        <f>Q34+T34</f>
        <v>55</v>
      </c>
      <c r="V34" s="500">
        <f>IF(K34&gt;0,ROUND((G34/K34),3),0)</f>
        <v>0.5</v>
      </c>
      <c r="W34" s="501">
        <f>IF(P34&gt;0,ROUND((L34/P34),3),0)</f>
        <v>0.47499999999999998</v>
      </c>
      <c r="X34" s="502">
        <f>IF(U34&gt;0,ROUND((Q34/U34),3),0)</f>
        <v>0.45300000000000001</v>
      </c>
    </row>
    <row r="35" spans="1:25" s="67" customFormat="1" ht="12">
      <c r="A35" s="598"/>
      <c r="B35" s="1063"/>
      <c r="C35" s="1169"/>
      <c r="D35" s="69" t="s">
        <v>40</v>
      </c>
      <c r="E35" s="70" t="s">
        <v>42</v>
      </c>
      <c r="F35" s="68" t="s">
        <v>43</v>
      </c>
      <c r="G35" s="376">
        <f>H35+I35</f>
        <v>630</v>
      </c>
      <c r="H35" s="377"/>
      <c r="I35" s="903">
        <v>630</v>
      </c>
      <c r="J35" s="963">
        <v>630</v>
      </c>
      <c r="K35" s="1031" t="s">
        <v>20</v>
      </c>
      <c r="L35" s="376">
        <f>M35+N35</f>
        <v>598</v>
      </c>
      <c r="M35" s="377"/>
      <c r="N35" s="378">
        <v>598</v>
      </c>
      <c r="O35" s="837">
        <v>662</v>
      </c>
      <c r="P35" s="1031" t="s">
        <v>20</v>
      </c>
      <c r="Q35" s="376">
        <f>R35+S35</f>
        <v>570</v>
      </c>
      <c r="R35" s="377"/>
      <c r="S35" s="378">
        <v>570</v>
      </c>
      <c r="T35" s="378">
        <v>690</v>
      </c>
      <c r="U35" s="1031" t="s">
        <v>20</v>
      </c>
      <c r="V35" s="503" t="s">
        <v>20</v>
      </c>
      <c r="W35" s="504" t="s">
        <v>20</v>
      </c>
      <c r="X35" s="505" t="s">
        <v>20</v>
      </c>
    </row>
    <row r="36" spans="1:25" s="67" customFormat="1" ht="12.6" thickBot="1">
      <c r="A36" s="598"/>
      <c r="B36" s="1064"/>
      <c r="C36" s="1170"/>
      <c r="D36" s="72" t="s">
        <v>40</v>
      </c>
      <c r="E36" s="73" t="s">
        <v>44</v>
      </c>
      <c r="F36" s="71" t="s">
        <v>45</v>
      </c>
      <c r="G36" s="379">
        <f>IF(I36+H36&gt;0,AVERAGE(H36:I36),0)</f>
        <v>39.5</v>
      </c>
      <c r="H36" s="380"/>
      <c r="I36" s="904">
        <v>39.5</v>
      </c>
      <c r="J36" s="964">
        <v>39.5</v>
      </c>
      <c r="K36" s="1032" t="s">
        <v>20</v>
      </c>
      <c r="L36" s="379">
        <f>IF(N36+M36&gt;0,AVERAGE(M36:N36),0)</f>
        <v>41.59</v>
      </c>
      <c r="M36" s="380"/>
      <c r="N36" s="381">
        <v>41.59</v>
      </c>
      <c r="O36" s="838">
        <v>41.59</v>
      </c>
      <c r="P36" s="1032" t="s">
        <v>20</v>
      </c>
      <c r="Q36" s="379">
        <f>IF(S36+R36&gt;0,AVERAGE(R36:S36),0)</f>
        <v>43.67</v>
      </c>
      <c r="R36" s="380"/>
      <c r="S36" s="381">
        <v>43.67</v>
      </c>
      <c r="T36" s="381">
        <v>43.67</v>
      </c>
      <c r="U36" s="1032" t="s">
        <v>20</v>
      </c>
      <c r="V36" s="506" t="s">
        <v>20</v>
      </c>
      <c r="W36" s="507" t="s">
        <v>20</v>
      </c>
      <c r="X36" s="508" t="s">
        <v>20</v>
      </c>
    </row>
    <row r="37" spans="1:25" s="77" customFormat="1" ht="16.2" thickTop="1">
      <c r="A37" s="74"/>
      <c r="B37" s="1065" t="s">
        <v>46</v>
      </c>
      <c r="C37" s="1171">
        <v>2210</v>
      </c>
      <c r="D37" s="76" t="s">
        <v>40</v>
      </c>
      <c r="E37" s="33" t="s">
        <v>47</v>
      </c>
      <c r="F37" s="75" t="s">
        <v>26</v>
      </c>
      <c r="G37" s="292">
        <f>H37+I37</f>
        <v>9</v>
      </c>
      <c r="H37" s="374">
        <f>ROUND(H38*H39/1000,1)</f>
        <v>0</v>
      </c>
      <c r="I37" s="902">
        <f>ROUND(I38*I39/1000,1)</f>
        <v>9</v>
      </c>
      <c r="J37" s="962">
        <f>ROUND(J38*J39/1000,1)</f>
        <v>15.3</v>
      </c>
      <c r="K37" s="771">
        <f>G37+J37</f>
        <v>24.3</v>
      </c>
      <c r="L37" s="292">
        <f>M37+N37</f>
        <v>9</v>
      </c>
      <c r="M37" s="374">
        <f>ROUND(M38*M39/1000,1)</f>
        <v>0</v>
      </c>
      <c r="N37" s="375">
        <f>ROUND(N38*N39/1000,1)</f>
        <v>9</v>
      </c>
      <c r="O37" s="490">
        <f>ROUND(O38*O39/1000,1)</f>
        <v>16.600000000000001</v>
      </c>
      <c r="P37" s="771">
        <f>L37+O37</f>
        <v>25.6</v>
      </c>
      <c r="Q37" s="292">
        <f>R37+S37</f>
        <v>9</v>
      </c>
      <c r="R37" s="374">
        <f>ROUND(R38*R39/1000,1)</f>
        <v>0</v>
      </c>
      <c r="S37" s="375">
        <f>ROUND(S38*S39/1000,1)</f>
        <v>9</v>
      </c>
      <c r="T37" s="375">
        <f>ROUND(T38*T39/1000,1)</f>
        <v>17.899999999999999</v>
      </c>
      <c r="U37" s="771">
        <f>Q37+T37</f>
        <v>26.9</v>
      </c>
      <c r="V37" s="491">
        <f>IF(K37&gt;0,ROUND((G37/K37),3),0)</f>
        <v>0.37</v>
      </c>
      <c r="W37" s="492">
        <f>IF(P37&gt;0,ROUND((L37/P37),3),0)</f>
        <v>0.35199999999999998</v>
      </c>
      <c r="X37" s="493">
        <f>IF(U37&gt;0,ROUND((Q37/U37),3),0)</f>
        <v>0.33500000000000002</v>
      </c>
    </row>
    <row r="38" spans="1:25" s="78" customFormat="1" ht="12">
      <c r="A38" s="598"/>
      <c r="B38" s="1066"/>
      <c r="C38" s="1169"/>
      <c r="D38" s="79" t="s">
        <v>40</v>
      </c>
      <c r="E38" s="80" t="s">
        <v>48</v>
      </c>
      <c r="F38" s="81" t="s">
        <v>49</v>
      </c>
      <c r="G38" s="376">
        <f>H38+I38</f>
        <v>100</v>
      </c>
      <c r="H38" s="377"/>
      <c r="I38" s="903">
        <v>100</v>
      </c>
      <c r="J38" s="963">
        <v>170</v>
      </c>
      <c r="K38" s="1031" t="s">
        <v>20</v>
      </c>
      <c r="L38" s="376">
        <f>M38+N38</f>
        <v>95</v>
      </c>
      <c r="M38" s="377"/>
      <c r="N38" s="378">
        <v>95</v>
      </c>
      <c r="O38" s="837">
        <v>175</v>
      </c>
      <c r="P38" s="1031" t="s">
        <v>20</v>
      </c>
      <c r="Q38" s="376">
        <f>R38+S38</f>
        <v>90</v>
      </c>
      <c r="R38" s="377"/>
      <c r="S38" s="378">
        <v>90</v>
      </c>
      <c r="T38" s="378">
        <v>180</v>
      </c>
      <c r="U38" s="1031" t="s">
        <v>20</v>
      </c>
      <c r="V38" s="503" t="s">
        <v>20</v>
      </c>
      <c r="W38" s="504" t="s">
        <v>20</v>
      </c>
      <c r="X38" s="505" t="s">
        <v>20</v>
      </c>
    </row>
    <row r="39" spans="1:25" s="78" customFormat="1" ht="12.6" thickBot="1">
      <c r="A39" s="598"/>
      <c r="B39" s="1067"/>
      <c r="C39" s="1170"/>
      <c r="D39" s="72" t="s">
        <v>40</v>
      </c>
      <c r="E39" s="82" t="s">
        <v>50</v>
      </c>
      <c r="F39" s="83" t="s">
        <v>45</v>
      </c>
      <c r="G39" s="379">
        <f>IF(I39+H39&gt;0,AVERAGE(H39:I39),0)</f>
        <v>90</v>
      </c>
      <c r="H39" s="380"/>
      <c r="I39" s="904">
        <v>90</v>
      </c>
      <c r="J39" s="964">
        <v>90</v>
      </c>
      <c r="K39" s="1032" t="s">
        <v>20</v>
      </c>
      <c r="L39" s="379">
        <f>IF(N39+M39&gt;0,AVERAGE(M39:N39),0)</f>
        <v>94.77</v>
      </c>
      <c r="M39" s="380"/>
      <c r="N39" s="381">
        <v>94.77</v>
      </c>
      <c r="O39" s="838">
        <v>94.77</v>
      </c>
      <c r="P39" s="1032" t="s">
        <v>20</v>
      </c>
      <c r="Q39" s="379">
        <f>IF(S39+R39&gt;0,AVERAGE(R39:S39),0)</f>
        <v>99.51</v>
      </c>
      <c r="R39" s="380"/>
      <c r="S39" s="381">
        <v>99.51</v>
      </c>
      <c r="T39" s="381">
        <v>99.51</v>
      </c>
      <c r="U39" s="1032" t="s">
        <v>20</v>
      </c>
      <c r="V39" s="506" t="s">
        <v>20</v>
      </c>
      <c r="W39" s="507" t="s">
        <v>20</v>
      </c>
      <c r="X39" s="508" t="s">
        <v>20</v>
      </c>
    </row>
    <row r="40" spans="1:25" s="86" customFormat="1" ht="16.2" thickTop="1">
      <c r="A40" s="74"/>
      <c r="B40" s="1068" t="s">
        <v>51</v>
      </c>
      <c r="C40" s="1171">
        <v>2210</v>
      </c>
      <c r="D40" s="76" t="s">
        <v>40</v>
      </c>
      <c r="E40" s="84" t="s">
        <v>52</v>
      </c>
      <c r="F40" s="85" t="s">
        <v>26</v>
      </c>
      <c r="G40" s="292">
        <f>H40+I40</f>
        <v>0.4</v>
      </c>
      <c r="H40" s="374">
        <f>ROUND(H41*H42/1000,1)</f>
        <v>0</v>
      </c>
      <c r="I40" s="902">
        <f>ROUND(I41*I42/1000,1)</f>
        <v>0.4</v>
      </c>
      <c r="J40" s="962">
        <f>ROUND(J41*J42/1000,1)</f>
        <v>0.4</v>
      </c>
      <c r="K40" s="771">
        <f>G40+J40</f>
        <v>0.8</v>
      </c>
      <c r="L40" s="292">
        <f>M40+N40</f>
        <v>0.4</v>
      </c>
      <c r="M40" s="374">
        <f>ROUND(M41*M42/1000,1)</f>
        <v>0</v>
      </c>
      <c r="N40" s="375">
        <f>ROUND(N41*N42/1000,1)</f>
        <v>0.4</v>
      </c>
      <c r="O40" s="490">
        <f>ROUND(O41*O42/1000,1)</f>
        <v>0.4</v>
      </c>
      <c r="P40" s="771">
        <f>L40+O40</f>
        <v>0.8</v>
      </c>
      <c r="Q40" s="292">
        <f>R40+S40</f>
        <v>0.4</v>
      </c>
      <c r="R40" s="374">
        <f>ROUND(R41*R42/1000,1)</f>
        <v>0</v>
      </c>
      <c r="S40" s="375">
        <f>ROUND(S41*S42/1000,1)</f>
        <v>0.4</v>
      </c>
      <c r="T40" s="375">
        <f>ROUND(T41*T42/1000,1)</f>
        <v>0.4</v>
      </c>
      <c r="U40" s="771">
        <f>Q40+T40</f>
        <v>0.8</v>
      </c>
      <c r="V40" s="491">
        <f>IF(K40&gt;0,ROUND((G40/K40),3),0)</f>
        <v>0.5</v>
      </c>
      <c r="W40" s="492">
        <f>IF(P40&gt;0,ROUND((L40/P40),3),0)</f>
        <v>0.5</v>
      </c>
      <c r="X40" s="493">
        <f>IF(U40&gt;0,ROUND((Q40/U40),3),0)</f>
        <v>0.5</v>
      </c>
    </row>
    <row r="41" spans="1:25" s="78" customFormat="1" ht="12">
      <c r="A41" s="598"/>
      <c r="B41" s="1066"/>
      <c r="C41" s="1169"/>
      <c r="D41" s="79" t="s">
        <v>40</v>
      </c>
      <c r="E41" s="80" t="s">
        <v>53</v>
      </c>
      <c r="F41" s="81" t="s">
        <v>21</v>
      </c>
      <c r="G41" s="376">
        <f>H41+I41</f>
        <v>630</v>
      </c>
      <c r="H41" s="377"/>
      <c r="I41" s="903">
        <v>630</v>
      </c>
      <c r="J41" s="963">
        <v>630</v>
      </c>
      <c r="K41" s="1031" t="s">
        <v>20</v>
      </c>
      <c r="L41" s="376">
        <f>M41+N41</f>
        <v>630</v>
      </c>
      <c r="M41" s="377"/>
      <c r="N41" s="378">
        <v>630</v>
      </c>
      <c r="O41" s="837">
        <v>630</v>
      </c>
      <c r="P41" s="1031" t="s">
        <v>20</v>
      </c>
      <c r="Q41" s="376">
        <f>R41+S41</f>
        <v>606</v>
      </c>
      <c r="R41" s="377"/>
      <c r="S41" s="378">
        <v>606</v>
      </c>
      <c r="T41" s="378">
        <v>654</v>
      </c>
      <c r="U41" s="1031" t="s">
        <v>20</v>
      </c>
      <c r="V41" s="503" t="s">
        <v>20</v>
      </c>
      <c r="W41" s="504" t="s">
        <v>20</v>
      </c>
      <c r="X41" s="505" t="s">
        <v>20</v>
      </c>
    </row>
    <row r="42" spans="1:25" s="78" customFormat="1" ht="12.6" thickBot="1">
      <c r="A42" s="598"/>
      <c r="B42" s="1067"/>
      <c r="C42" s="1170"/>
      <c r="D42" s="72" t="s">
        <v>40</v>
      </c>
      <c r="E42" s="82" t="s">
        <v>54</v>
      </c>
      <c r="F42" s="83" t="s">
        <v>45</v>
      </c>
      <c r="G42" s="379">
        <f>IF(I42+H42&gt;0,AVERAGE(H42:I42),0)</f>
        <v>0.6</v>
      </c>
      <c r="H42" s="380"/>
      <c r="I42" s="904">
        <v>0.6</v>
      </c>
      <c r="J42" s="964">
        <v>0.6</v>
      </c>
      <c r="K42" s="1032" t="s">
        <v>20</v>
      </c>
      <c r="L42" s="379">
        <f>IF(N42+M42&gt;0,AVERAGE(M42:N42),0)</f>
        <v>0.63</v>
      </c>
      <c r="M42" s="380"/>
      <c r="N42" s="381">
        <v>0.63</v>
      </c>
      <c r="O42" s="838">
        <v>0.63</v>
      </c>
      <c r="P42" s="1032" t="s">
        <v>20</v>
      </c>
      <c r="Q42" s="379">
        <f>IF(S42+R42&gt;0,AVERAGE(R42:S42),0)</f>
        <v>0.66</v>
      </c>
      <c r="R42" s="380"/>
      <c r="S42" s="381">
        <v>0.66</v>
      </c>
      <c r="T42" s="381">
        <v>0.66</v>
      </c>
      <c r="U42" s="1032" t="s">
        <v>20</v>
      </c>
      <c r="V42" s="506" t="s">
        <v>20</v>
      </c>
      <c r="W42" s="507" t="s">
        <v>20</v>
      </c>
      <c r="X42" s="508" t="s">
        <v>20</v>
      </c>
    </row>
    <row r="43" spans="1:25" s="86" customFormat="1" ht="27.6" thickTop="1" thickBot="1">
      <c r="A43" s="74"/>
      <c r="B43" s="1069" t="s">
        <v>55</v>
      </c>
      <c r="C43" s="1172">
        <v>2210</v>
      </c>
      <c r="D43" s="88" t="s">
        <v>40</v>
      </c>
      <c r="E43" s="89" t="s">
        <v>56</v>
      </c>
      <c r="F43" s="90" t="s">
        <v>26</v>
      </c>
      <c r="G43" s="328">
        <f>H43+I43</f>
        <v>0</v>
      </c>
      <c r="H43" s="382"/>
      <c r="I43" s="905"/>
      <c r="J43" s="965">
        <v>9.6</v>
      </c>
      <c r="K43" s="772">
        <f>G43+J43</f>
        <v>9.6</v>
      </c>
      <c r="L43" s="328">
        <f>M43+N43</f>
        <v>0</v>
      </c>
      <c r="M43" s="382"/>
      <c r="N43" s="383"/>
      <c r="O43" s="839">
        <v>10.1</v>
      </c>
      <c r="P43" s="772">
        <f>L43+O43</f>
        <v>10.1</v>
      </c>
      <c r="Q43" s="328">
        <f>R43+S43</f>
        <v>0</v>
      </c>
      <c r="R43" s="382"/>
      <c r="S43" s="383"/>
      <c r="T43" s="383">
        <v>10.6</v>
      </c>
      <c r="U43" s="772">
        <f>Q43+T43</f>
        <v>10.6</v>
      </c>
      <c r="V43" s="511">
        <f>IF(K43&gt;0,ROUND((G43/K43),3),0)</f>
        <v>0</v>
      </c>
      <c r="W43" s="512">
        <f>IF(P43&gt;0,ROUND((L43/P43),3),0)</f>
        <v>0</v>
      </c>
      <c r="X43" s="513">
        <f>IF(U43&gt;0,ROUND((Q43/U43),3),0)</f>
        <v>0</v>
      </c>
    </row>
    <row r="44" spans="1:25" s="86" customFormat="1" ht="16.2" thickTop="1">
      <c r="A44" s="74"/>
      <c r="B44" s="1068" t="s">
        <v>57</v>
      </c>
      <c r="C44" s="1171">
        <v>2210</v>
      </c>
      <c r="D44" s="76" t="s">
        <v>58</v>
      </c>
      <c r="E44" s="84" t="s">
        <v>59</v>
      </c>
      <c r="F44" s="85" t="s">
        <v>26</v>
      </c>
      <c r="G44" s="292">
        <f>H44+I44</f>
        <v>0</v>
      </c>
      <c r="H44" s="374">
        <f>ROUND(H45*H46/1000,1)</f>
        <v>0</v>
      </c>
      <c r="I44" s="902">
        <f>ROUND(I45*I46/1000,1)</f>
        <v>0</v>
      </c>
      <c r="J44" s="962">
        <f>ROUND(J45*J46/1000,1)</f>
        <v>0</v>
      </c>
      <c r="K44" s="771">
        <f>G44+J44</f>
        <v>0</v>
      </c>
      <c r="L44" s="292">
        <f>M44+N44</f>
        <v>0</v>
      </c>
      <c r="M44" s="374">
        <f>ROUND(M45*M46/1000,1)</f>
        <v>0</v>
      </c>
      <c r="N44" s="375">
        <f>ROUND(N45*N46/1000,1)</f>
        <v>0</v>
      </c>
      <c r="O44" s="490">
        <f>ROUND(O45*O46/1000,1)</f>
        <v>0</v>
      </c>
      <c r="P44" s="771">
        <f>L44+O44</f>
        <v>0</v>
      </c>
      <c r="Q44" s="292">
        <f>R44+S44</f>
        <v>0</v>
      </c>
      <c r="R44" s="374">
        <f>ROUND(R45*R46/1000,1)</f>
        <v>0</v>
      </c>
      <c r="S44" s="375">
        <f>ROUND(S45*S46/1000,1)</f>
        <v>0</v>
      </c>
      <c r="T44" s="375">
        <f>ROUND(T45*T46/1000,1)</f>
        <v>0</v>
      </c>
      <c r="U44" s="771">
        <f>Q44+T44</f>
        <v>0</v>
      </c>
      <c r="V44" s="491">
        <f>IF(K44&gt;0,ROUND((G44/K44),3),0)</f>
        <v>0</v>
      </c>
      <c r="W44" s="492">
        <f>IF(P44&gt;0,ROUND((L44/P44),3),0)</f>
        <v>0</v>
      </c>
      <c r="X44" s="493">
        <f>IF(U44&gt;0,ROUND((Q44/U44),3),0)</f>
        <v>0</v>
      </c>
    </row>
    <row r="45" spans="1:25" s="78" customFormat="1" ht="12">
      <c r="A45" s="598"/>
      <c r="B45" s="1066"/>
      <c r="C45" s="1169"/>
      <c r="D45" s="79" t="s">
        <v>58</v>
      </c>
      <c r="E45" s="80" t="s">
        <v>60</v>
      </c>
      <c r="F45" s="81" t="s">
        <v>21</v>
      </c>
      <c r="G45" s="376">
        <f>H45+I45</f>
        <v>0</v>
      </c>
      <c r="H45" s="377"/>
      <c r="I45" s="903"/>
      <c r="J45" s="963"/>
      <c r="K45" s="1031" t="s">
        <v>20</v>
      </c>
      <c r="L45" s="376">
        <f>M45+N45</f>
        <v>0</v>
      </c>
      <c r="M45" s="377"/>
      <c r="N45" s="378"/>
      <c r="O45" s="837"/>
      <c r="P45" s="1031" t="s">
        <v>20</v>
      </c>
      <c r="Q45" s="376">
        <f>R45+S45</f>
        <v>0</v>
      </c>
      <c r="R45" s="377"/>
      <c r="S45" s="378"/>
      <c r="T45" s="378"/>
      <c r="U45" s="1031" t="s">
        <v>20</v>
      </c>
      <c r="V45" s="503" t="s">
        <v>20</v>
      </c>
      <c r="W45" s="504" t="s">
        <v>20</v>
      </c>
      <c r="X45" s="505" t="s">
        <v>20</v>
      </c>
    </row>
    <row r="46" spans="1:25" s="78" customFormat="1" ht="12.6" thickBot="1">
      <c r="A46" s="598"/>
      <c r="B46" s="1067"/>
      <c r="C46" s="1170"/>
      <c r="D46" s="72" t="s">
        <v>58</v>
      </c>
      <c r="E46" s="82" t="s">
        <v>61</v>
      </c>
      <c r="F46" s="83" t="s">
        <v>45</v>
      </c>
      <c r="G46" s="379">
        <f>IF(I46+H46&gt;0,AVERAGE(H46:I46),0)</f>
        <v>0</v>
      </c>
      <c r="H46" s="380"/>
      <c r="I46" s="904"/>
      <c r="J46" s="964"/>
      <c r="K46" s="1032" t="s">
        <v>20</v>
      </c>
      <c r="L46" s="379">
        <f>IF(N46+M46&gt;0,AVERAGE(M46:N46),0)</f>
        <v>0</v>
      </c>
      <c r="M46" s="380"/>
      <c r="N46" s="381"/>
      <c r="O46" s="838"/>
      <c r="P46" s="1032" t="s">
        <v>20</v>
      </c>
      <c r="Q46" s="379">
        <f>IF(S46+R46&gt;0,AVERAGE(R46:S46),0)</f>
        <v>0</v>
      </c>
      <c r="R46" s="380"/>
      <c r="S46" s="381"/>
      <c r="T46" s="381"/>
      <c r="U46" s="1032" t="s">
        <v>20</v>
      </c>
      <c r="V46" s="506" t="s">
        <v>20</v>
      </c>
      <c r="W46" s="507" t="s">
        <v>20</v>
      </c>
      <c r="X46" s="508" t="s">
        <v>20</v>
      </c>
    </row>
    <row r="47" spans="1:25" s="78" customFormat="1" thickTop="1">
      <c r="A47" s="598"/>
      <c r="B47" s="1065" t="s">
        <v>333</v>
      </c>
      <c r="C47" s="1173">
        <v>2210</v>
      </c>
      <c r="D47" s="134" t="s">
        <v>58</v>
      </c>
      <c r="E47" s="33" t="s">
        <v>670</v>
      </c>
      <c r="F47" s="85" t="s">
        <v>26</v>
      </c>
      <c r="G47" s="292">
        <f>H47+I47</f>
        <v>0</v>
      </c>
      <c r="H47" s="374">
        <f>ROUND(H48*H49/1000,1)</f>
        <v>0</v>
      </c>
      <c r="I47" s="902">
        <f>ROUND(I48*I49/1000,1)</f>
        <v>0</v>
      </c>
      <c r="J47" s="962">
        <f>ROUND(J48*J49/1000,1)</f>
        <v>0</v>
      </c>
      <c r="K47" s="771">
        <f>G47+J47</f>
        <v>0</v>
      </c>
      <c r="L47" s="292">
        <f>M47+N47</f>
        <v>0</v>
      </c>
      <c r="M47" s="374">
        <f>ROUND(M48*M49/1000,1)</f>
        <v>0</v>
      </c>
      <c r="N47" s="375">
        <f>ROUND(N48*N49/1000,1)</f>
        <v>0</v>
      </c>
      <c r="O47" s="490">
        <f>ROUND(O48*O49/1000,1)</f>
        <v>0</v>
      </c>
      <c r="P47" s="771">
        <f>L47+O47</f>
        <v>0</v>
      </c>
      <c r="Q47" s="292">
        <f>R47+S47</f>
        <v>0</v>
      </c>
      <c r="R47" s="374">
        <f>ROUND(R48*R49/1000,1)</f>
        <v>0</v>
      </c>
      <c r="S47" s="375">
        <f>ROUND(S48*S49/1000,1)</f>
        <v>0</v>
      </c>
      <c r="T47" s="375">
        <f>ROUND(T48*T49/1000,1)</f>
        <v>0</v>
      </c>
      <c r="U47" s="771">
        <f>Q47+T47</f>
        <v>0</v>
      </c>
      <c r="V47" s="491">
        <f>IF(K47&gt;0,ROUND((G47/K47),3),0)</f>
        <v>0</v>
      </c>
      <c r="W47" s="492">
        <f>IF(P47&gt;0,ROUND((L47/P47),3),0)</f>
        <v>0</v>
      </c>
      <c r="X47" s="493">
        <f>IF(U47&gt;0,ROUND((Q47/U47),3),0)</f>
        <v>0</v>
      </c>
      <c r="Y47" s="86"/>
    </row>
    <row r="48" spans="1:25" s="78" customFormat="1" ht="12">
      <c r="A48" s="598"/>
      <c r="B48" s="1063"/>
      <c r="C48" s="1174"/>
      <c r="D48" s="139" t="s">
        <v>58</v>
      </c>
      <c r="E48" s="70" t="s">
        <v>68</v>
      </c>
      <c r="F48" s="81" t="s">
        <v>21</v>
      </c>
      <c r="G48" s="376">
        <f>H48+I48</f>
        <v>0</v>
      </c>
      <c r="H48" s="692"/>
      <c r="I48" s="906"/>
      <c r="J48" s="966"/>
      <c r="K48" s="1031" t="s">
        <v>20</v>
      </c>
      <c r="L48" s="376">
        <f>M48+N48</f>
        <v>0</v>
      </c>
      <c r="M48" s="692"/>
      <c r="N48" s="693"/>
      <c r="O48" s="840"/>
      <c r="P48" s="1031" t="s">
        <v>20</v>
      </c>
      <c r="Q48" s="376">
        <f>R48+S48</f>
        <v>0</v>
      </c>
      <c r="R48" s="692"/>
      <c r="S48" s="693"/>
      <c r="T48" s="693"/>
      <c r="U48" s="1031" t="s">
        <v>20</v>
      </c>
      <c r="V48" s="503" t="s">
        <v>20</v>
      </c>
      <c r="W48" s="504" t="s">
        <v>20</v>
      </c>
      <c r="X48" s="505" t="s">
        <v>20</v>
      </c>
    </row>
    <row r="49" spans="1:24" s="78" customFormat="1" ht="12.6" thickBot="1">
      <c r="A49" s="598"/>
      <c r="B49" s="1064"/>
      <c r="C49" s="1175"/>
      <c r="D49" s="154" t="s">
        <v>58</v>
      </c>
      <c r="E49" s="73" t="s">
        <v>69</v>
      </c>
      <c r="F49" s="83" t="s">
        <v>45</v>
      </c>
      <c r="G49" s="379">
        <f>IF(I49+H49&gt;0,AVERAGE(H49:I49),0)</f>
        <v>0</v>
      </c>
      <c r="H49" s="694"/>
      <c r="I49" s="907"/>
      <c r="J49" s="967"/>
      <c r="K49" s="1032" t="s">
        <v>20</v>
      </c>
      <c r="L49" s="379">
        <f>IF(N49+M49&gt;0,AVERAGE(M49:N49),0)</f>
        <v>0</v>
      </c>
      <c r="M49" s="694"/>
      <c r="N49" s="695"/>
      <c r="O49" s="841"/>
      <c r="P49" s="1032" t="s">
        <v>20</v>
      </c>
      <c r="Q49" s="379">
        <f>IF(S49+R49&gt;0,AVERAGE(R49:S49),0)</f>
        <v>0</v>
      </c>
      <c r="R49" s="694"/>
      <c r="S49" s="695"/>
      <c r="T49" s="695"/>
      <c r="U49" s="1032" t="s">
        <v>20</v>
      </c>
      <c r="V49" s="506" t="s">
        <v>20</v>
      </c>
      <c r="W49" s="507" t="s">
        <v>20</v>
      </c>
      <c r="X49" s="508" t="s">
        <v>20</v>
      </c>
    </row>
    <row r="50" spans="1:24" s="13" customFormat="1" ht="27" thickTop="1">
      <c r="A50" s="77"/>
      <c r="B50" s="1070" t="s">
        <v>334</v>
      </c>
      <c r="C50" s="1168">
        <v>2210</v>
      </c>
      <c r="D50" s="65" t="s">
        <v>62</v>
      </c>
      <c r="E50" s="91" t="s">
        <v>63</v>
      </c>
      <c r="F50" s="34" t="s">
        <v>26</v>
      </c>
      <c r="G50" s="292">
        <f>H50+I50</f>
        <v>0</v>
      </c>
      <c r="H50" s="374">
        <f>ROUND(H51*H52/1000,1)</f>
        <v>0</v>
      </c>
      <c r="I50" s="902">
        <f>ROUND(I51*I52/1000,1)</f>
        <v>0</v>
      </c>
      <c r="J50" s="962">
        <f>ROUND(J51*J52/1000,1)</f>
        <v>10.6</v>
      </c>
      <c r="K50" s="771">
        <f>G50+J50</f>
        <v>10.6</v>
      </c>
      <c r="L50" s="292">
        <f>M50+N50</f>
        <v>0</v>
      </c>
      <c r="M50" s="374">
        <f>ROUND(M51*M52/1000,1)</f>
        <v>0</v>
      </c>
      <c r="N50" s="375">
        <f>ROUND(N51*N52/1000,1)</f>
        <v>0</v>
      </c>
      <c r="O50" s="490">
        <f>ROUND(O51*O52/1000,1)</f>
        <v>11.2</v>
      </c>
      <c r="P50" s="771">
        <f>L50+O50</f>
        <v>11.2</v>
      </c>
      <c r="Q50" s="292">
        <f>R50+S50</f>
        <v>0</v>
      </c>
      <c r="R50" s="374">
        <f>ROUND(R51*R52/1000,1)</f>
        <v>0</v>
      </c>
      <c r="S50" s="375">
        <f>ROUND(S51*S52/1000,1)</f>
        <v>0</v>
      </c>
      <c r="T50" s="375">
        <f>ROUND(T51*T52/1000,1)</f>
        <v>11.7</v>
      </c>
      <c r="U50" s="771">
        <f>Q50+T50</f>
        <v>11.7</v>
      </c>
      <c r="V50" s="491">
        <f>IF(K50&gt;0,ROUND((G50/K50),3),0)</f>
        <v>0</v>
      </c>
      <c r="W50" s="492">
        <f>IF(P50&gt;0,ROUND((L50/P50),3),0)</f>
        <v>0</v>
      </c>
      <c r="X50" s="493">
        <f>IF(U50&gt;0,ROUND((Q50/U50),3),0)</f>
        <v>0</v>
      </c>
    </row>
    <row r="51" spans="1:24" s="78" customFormat="1" ht="12">
      <c r="A51" s="598"/>
      <c r="B51" s="1066"/>
      <c r="C51" s="1176"/>
      <c r="D51" s="92" t="s">
        <v>62</v>
      </c>
      <c r="E51" s="80" t="s">
        <v>64</v>
      </c>
      <c r="F51" s="81" t="s">
        <v>21</v>
      </c>
      <c r="G51" s="376">
        <f>H51+I51</f>
        <v>0</v>
      </c>
      <c r="H51" s="377"/>
      <c r="I51" s="903"/>
      <c r="J51" s="963">
        <v>4</v>
      </c>
      <c r="K51" s="1031" t="s">
        <v>20</v>
      </c>
      <c r="L51" s="376">
        <f>M51+N51</f>
        <v>0</v>
      </c>
      <c r="M51" s="377"/>
      <c r="N51" s="378"/>
      <c r="O51" s="837">
        <v>4</v>
      </c>
      <c r="P51" s="1031" t="s">
        <v>20</v>
      </c>
      <c r="Q51" s="376">
        <f>R51+S51</f>
        <v>0</v>
      </c>
      <c r="R51" s="377"/>
      <c r="S51" s="378"/>
      <c r="T51" s="378">
        <v>4</v>
      </c>
      <c r="U51" s="1031" t="s">
        <v>20</v>
      </c>
      <c r="V51" s="503" t="s">
        <v>20</v>
      </c>
      <c r="W51" s="504" t="s">
        <v>20</v>
      </c>
      <c r="X51" s="505" t="s">
        <v>20</v>
      </c>
    </row>
    <row r="52" spans="1:24" s="78" customFormat="1" ht="24.6" thickBot="1">
      <c r="A52" s="598"/>
      <c r="B52" s="1064"/>
      <c r="C52" s="1170"/>
      <c r="D52" s="72" t="s">
        <v>62</v>
      </c>
      <c r="E52" s="73" t="s">
        <v>65</v>
      </c>
      <c r="F52" s="71" t="s">
        <v>45</v>
      </c>
      <c r="G52" s="379">
        <f>IF(I52+H52&gt;0,AVERAGE(H52:I52),0)</f>
        <v>0</v>
      </c>
      <c r="H52" s="380"/>
      <c r="I52" s="904"/>
      <c r="J52" s="964">
        <v>2655</v>
      </c>
      <c r="K52" s="1032" t="s">
        <v>20</v>
      </c>
      <c r="L52" s="379">
        <f>IF(N52+M52&gt;0,AVERAGE(M52:N52),0)</f>
        <v>0</v>
      </c>
      <c r="M52" s="380"/>
      <c r="N52" s="381"/>
      <c r="O52" s="838">
        <v>2795.72</v>
      </c>
      <c r="P52" s="1032" t="s">
        <v>20</v>
      </c>
      <c r="Q52" s="379">
        <f>IF(S52+R52&gt;0,AVERAGE(R52:S52),0)</f>
        <v>0</v>
      </c>
      <c r="R52" s="380"/>
      <c r="S52" s="381"/>
      <c r="T52" s="381">
        <v>2935.51</v>
      </c>
      <c r="U52" s="1032" t="s">
        <v>20</v>
      </c>
      <c r="V52" s="506" t="s">
        <v>20</v>
      </c>
      <c r="W52" s="507" t="s">
        <v>20</v>
      </c>
      <c r="X52" s="508" t="s">
        <v>20</v>
      </c>
    </row>
    <row r="53" spans="1:24" s="86" customFormat="1" ht="16.2" thickTop="1">
      <c r="A53" s="74"/>
      <c r="B53" s="1065" t="s">
        <v>70</v>
      </c>
      <c r="C53" s="1171">
        <v>2210</v>
      </c>
      <c r="D53" s="76" t="s">
        <v>66</v>
      </c>
      <c r="E53" s="93" t="s">
        <v>67</v>
      </c>
      <c r="F53" s="75" t="s">
        <v>26</v>
      </c>
      <c r="G53" s="292">
        <f>H53+I53</f>
        <v>0</v>
      </c>
      <c r="H53" s="374">
        <f>ROUND(H54*H55/1000,1)</f>
        <v>0</v>
      </c>
      <c r="I53" s="902">
        <f>ROUND(I54*I55/1000,1)</f>
        <v>0</v>
      </c>
      <c r="J53" s="962">
        <f>ROUND(J54*J55/1000,1)</f>
        <v>0</v>
      </c>
      <c r="K53" s="771">
        <f>G53+J53</f>
        <v>0</v>
      </c>
      <c r="L53" s="292">
        <f>M53+N53</f>
        <v>0</v>
      </c>
      <c r="M53" s="374">
        <f>ROUND(M54*M55/1000,1)</f>
        <v>0</v>
      </c>
      <c r="N53" s="375">
        <f>ROUND(N54*N55/1000,1)</f>
        <v>0</v>
      </c>
      <c r="O53" s="490">
        <f>ROUND(O54*O55/1000,1)</f>
        <v>0</v>
      </c>
      <c r="P53" s="771">
        <f>L53+O53</f>
        <v>0</v>
      </c>
      <c r="Q53" s="292">
        <f>R53+S53</f>
        <v>0</v>
      </c>
      <c r="R53" s="374">
        <f>ROUND(R54*R55/1000,1)</f>
        <v>0</v>
      </c>
      <c r="S53" s="375">
        <f>ROUND(S54*S55/1000,1)</f>
        <v>0</v>
      </c>
      <c r="T53" s="375">
        <f>ROUND(T54*T55/1000,1)</f>
        <v>0</v>
      </c>
      <c r="U53" s="771">
        <f>Q53+T53</f>
        <v>0</v>
      </c>
      <c r="V53" s="491">
        <f>IF(K53&gt;0,ROUND((G53/K53),3),0)</f>
        <v>0</v>
      </c>
      <c r="W53" s="492">
        <f>IF(P53&gt;0,ROUND((L53/P53),3),0)</f>
        <v>0</v>
      </c>
      <c r="X53" s="493">
        <f>IF(U53&gt;0,ROUND((Q53/U53),3),0)</f>
        <v>0</v>
      </c>
    </row>
    <row r="54" spans="1:24" s="78" customFormat="1" ht="12">
      <c r="A54" s="598"/>
      <c r="B54" s="1063"/>
      <c r="C54" s="1169"/>
      <c r="D54" s="79" t="s">
        <v>66</v>
      </c>
      <c r="E54" s="94" t="s">
        <v>68</v>
      </c>
      <c r="F54" s="68" t="s">
        <v>21</v>
      </c>
      <c r="G54" s="376">
        <f>H54+I54</f>
        <v>0</v>
      </c>
      <c r="H54" s="377"/>
      <c r="I54" s="903"/>
      <c r="J54" s="963"/>
      <c r="K54" s="1031" t="s">
        <v>20</v>
      </c>
      <c r="L54" s="376">
        <f>M54+N54</f>
        <v>0</v>
      </c>
      <c r="M54" s="377"/>
      <c r="N54" s="378"/>
      <c r="O54" s="837"/>
      <c r="P54" s="1031" t="s">
        <v>20</v>
      </c>
      <c r="Q54" s="376">
        <f>R54+S54</f>
        <v>0</v>
      </c>
      <c r="R54" s="377"/>
      <c r="S54" s="378"/>
      <c r="T54" s="378"/>
      <c r="U54" s="1031" t="s">
        <v>20</v>
      </c>
      <c r="V54" s="503" t="s">
        <v>20</v>
      </c>
      <c r="W54" s="504" t="s">
        <v>20</v>
      </c>
      <c r="X54" s="505" t="s">
        <v>20</v>
      </c>
    </row>
    <row r="55" spans="1:24" s="78" customFormat="1" ht="12.6" thickBot="1">
      <c r="A55" s="598"/>
      <c r="B55" s="1064"/>
      <c r="C55" s="1170"/>
      <c r="D55" s="72" t="s">
        <v>66</v>
      </c>
      <c r="E55" s="95" t="s">
        <v>69</v>
      </c>
      <c r="F55" s="71" t="s">
        <v>45</v>
      </c>
      <c r="G55" s="379">
        <f>IF(I55+H55&gt;0,AVERAGE(H55:I55),0)</f>
        <v>0</v>
      </c>
      <c r="H55" s="380"/>
      <c r="I55" s="904"/>
      <c r="J55" s="964"/>
      <c r="K55" s="1032" t="s">
        <v>20</v>
      </c>
      <c r="L55" s="379">
        <f>IF(N55+M55&gt;0,AVERAGE(M55:N55),0)</f>
        <v>0</v>
      </c>
      <c r="M55" s="380"/>
      <c r="N55" s="381"/>
      <c r="O55" s="838"/>
      <c r="P55" s="1032" t="s">
        <v>20</v>
      </c>
      <c r="Q55" s="379">
        <f>IF(S55+R55&gt;0,AVERAGE(R55:S55),0)</f>
        <v>0</v>
      </c>
      <c r="R55" s="380"/>
      <c r="S55" s="381"/>
      <c r="T55" s="381"/>
      <c r="U55" s="1032" t="s">
        <v>20</v>
      </c>
      <c r="V55" s="506" t="s">
        <v>20</v>
      </c>
      <c r="W55" s="507" t="s">
        <v>20</v>
      </c>
      <c r="X55" s="508" t="s">
        <v>20</v>
      </c>
    </row>
    <row r="56" spans="1:24" s="86" customFormat="1" ht="16.8" thickTop="1" thickBot="1">
      <c r="A56" s="74"/>
      <c r="B56" s="1071" t="s">
        <v>72</v>
      </c>
      <c r="C56" s="1172">
        <v>2210</v>
      </c>
      <c r="D56" s="88" t="s">
        <v>66</v>
      </c>
      <c r="E56" s="96" t="s">
        <v>71</v>
      </c>
      <c r="F56" s="87" t="s">
        <v>26</v>
      </c>
      <c r="G56" s="328">
        <f>H56+I56</f>
        <v>0</v>
      </c>
      <c r="H56" s="382"/>
      <c r="I56" s="905"/>
      <c r="J56" s="965">
        <v>10.6</v>
      </c>
      <c r="K56" s="772">
        <f>G56+J56</f>
        <v>10.6</v>
      </c>
      <c r="L56" s="328">
        <f>M56+N56</f>
        <v>0</v>
      </c>
      <c r="M56" s="382"/>
      <c r="N56" s="383"/>
      <c r="O56" s="839">
        <v>11.2</v>
      </c>
      <c r="P56" s="772">
        <f>L56+O56</f>
        <v>11.2</v>
      </c>
      <c r="Q56" s="328">
        <f>R56+S56</f>
        <v>0</v>
      </c>
      <c r="R56" s="382"/>
      <c r="S56" s="383"/>
      <c r="T56" s="383">
        <v>11.7</v>
      </c>
      <c r="U56" s="772">
        <f>Q56+T56</f>
        <v>11.7</v>
      </c>
      <c r="V56" s="511">
        <f>IF(K56&gt;0,ROUND((G56/K56),3),0)</f>
        <v>0</v>
      </c>
      <c r="W56" s="512">
        <f>IF(P56&gt;0,ROUND((L56/P56),3),0)</f>
        <v>0</v>
      </c>
      <c r="X56" s="513">
        <f>IF(U56&gt;0,ROUND((Q56/U56),3),0)</f>
        <v>0</v>
      </c>
    </row>
    <row r="57" spans="1:24" s="86" customFormat="1" ht="27.6" thickTop="1" thickBot="1">
      <c r="A57" s="74"/>
      <c r="B57" s="1072" t="s">
        <v>74</v>
      </c>
      <c r="C57" s="1177">
        <v>2210</v>
      </c>
      <c r="D57" s="301" t="s">
        <v>66</v>
      </c>
      <c r="E57" s="300" t="s">
        <v>73</v>
      </c>
      <c r="F57" s="158" t="s">
        <v>26</v>
      </c>
      <c r="G57" s="384">
        <f>H57+I57</f>
        <v>0</v>
      </c>
      <c r="H57" s="385"/>
      <c r="I57" s="908"/>
      <c r="J57" s="968">
        <v>19.7</v>
      </c>
      <c r="K57" s="773">
        <f>G57+J57</f>
        <v>19.7</v>
      </c>
      <c r="L57" s="384">
        <f>M57+N57</f>
        <v>0</v>
      </c>
      <c r="M57" s="385"/>
      <c r="N57" s="386"/>
      <c r="O57" s="842">
        <v>20.7</v>
      </c>
      <c r="P57" s="773">
        <f>L57+O57</f>
        <v>20.7</v>
      </c>
      <c r="Q57" s="384">
        <f>R57+S57</f>
        <v>0</v>
      </c>
      <c r="R57" s="385"/>
      <c r="S57" s="386"/>
      <c r="T57" s="386">
        <v>21.7</v>
      </c>
      <c r="U57" s="773">
        <f>Q57+T57</f>
        <v>21.7</v>
      </c>
      <c r="V57" s="511">
        <f>IF(K57&gt;0,ROUND((G57/K57),3),0)</f>
        <v>0</v>
      </c>
      <c r="W57" s="512">
        <f>IF(P57&gt;0,ROUND((L57/P57),3),0)</f>
        <v>0</v>
      </c>
      <c r="X57" s="513">
        <f>IF(U57&gt;0,ROUND((Q57/U57),3),0)</f>
        <v>0</v>
      </c>
    </row>
    <row r="58" spans="1:24" s="77" customFormat="1" ht="16.8" thickTop="1" thickBot="1">
      <c r="A58" s="74"/>
      <c r="B58" s="1071" t="s">
        <v>80</v>
      </c>
      <c r="C58" s="1172">
        <v>2210</v>
      </c>
      <c r="D58" s="88" t="s">
        <v>75</v>
      </c>
      <c r="E58" s="96" t="s">
        <v>76</v>
      </c>
      <c r="F58" s="87" t="s">
        <v>26</v>
      </c>
      <c r="G58" s="387">
        <f>G59+G62+G65+G68</f>
        <v>0</v>
      </c>
      <c r="H58" s="388">
        <f>H59+H62+H65+H68</f>
        <v>0</v>
      </c>
      <c r="I58" s="909">
        <f>I59+I62+I65+I68</f>
        <v>0</v>
      </c>
      <c r="J58" s="969">
        <f>J59+J62+J65+J68</f>
        <v>0</v>
      </c>
      <c r="K58" s="774">
        <f>G58+J58</f>
        <v>0</v>
      </c>
      <c r="L58" s="387">
        <f>L59+L62+L65+L68</f>
        <v>0</v>
      </c>
      <c r="M58" s="388">
        <f>M59+M62+M65+M68</f>
        <v>0</v>
      </c>
      <c r="N58" s="389">
        <f>N59+N62+N65+N68</f>
        <v>0</v>
      </c>
      <c r="O58" s="843">
        <f>O59+O62+O65+O68</f>
        <v>0</v>
      </c>
      <c r="P58" s="774">
        <f>L58+O58</f>
        <v>0</v>
      </c>
      <c r="Q58" s="387">
        <f>Q59+Q62+Q65+Q68</f>
        <v>0</v>
      </c>
      <c r="R58" s="388">
        <f>R59+R62+R65+R68</f>
        <v>0</v>
      </c>
      <c r="S58" s="389">
        <f>S59+S62+S65+S68</f>
        <v>0</v>
      </c>
      <c r="T58" s="389">
        <f>T59+T62+T65+T68</f>
        <v>0</v>
      </c>
      <c r="U58" s="774">
        <f>Q58+T58</f>
        <v>0</v>
      </c>
      <c r="V58" s="515">
        <f>IF(K58&gt;0,ROUND((G58/K58),3),0)</f>
        <v>0</v>
      </c>
      <c r="W58" s="516">
        <f>IF(P58&gt;0,ROUND((L58/P58),3),0)</f>
        <v>0</v>
      </c>
      <c r="X58" s="517">
        <f>IF(U58&gt;0,ROUND((Q58/U58),3),0)</f>
        <v>0</v>
      </c>
    </row>
    <row r="59" spans="1:24" s="86" customFormat="1" ht="14.4" thickTop="1">
      <c r="A59" s="247"/>
      <c r="B59" s="1073" t="s">
        <v>82</v>
      </c>
      <c r="C59" s="1178">
        <v>2210</v>
      </c>
      <c r="D59" s="98" t="s">
        <v>75</v>
      </c>
      <c r="E59" s="99" t="s">
        <v>77</v>
      </c>
      <c r="F59" s="97" t="s">
        <v>26</v>
      </c>
      <c r="G59" s="292">
        <f>H59+I59</f>
        <v>0</v>
      </c>
      <c r="H59" s="374">
        <f>ROUND(H60*H61/1000,1)</f>
        <v>0</v>
      </c>
      <c r="I59" s="902">
        <f>ROUND(I60*I61/1000,1)</f>
        <v>0</v>
      </c>
      <c r="J59" s="962">
        <f>ROUND(J60*J61/1000,1)</f>
        <v>0</v>
      </c>
      <c r="K59" s="771">
        <f>G59+J59</f>
        <v>0</v>
      </c>
      <c r="L59" s="292">
        <f>M59+N59</f>
        <v>0</v>
      </c>
      <c r="M59" s="374">
        <f>ROUND(M60*M61/1000,1)</f>
        <v>0</v>
      </c>
      <c r="N59" s="375">
        <f>ROUND(N60*N61/1000,1)</f>
        <v>0</v>
      </c>
      <c r="O59" s="490">
        <f>ROUND(O60*O61/1000,1)</f>
        <v>0</v>
      </c>
      <c r="P59" s="771">
        <f>L59+O59</f>
        <v>0</v>
      </c>
      <c r="Q59" s="292">
        <f>R59+S59</f>
        <v>0</v>
      </c>
      <c r="R59" s="374">
        <f>ROUND(R60*R61/1000,1)</f>
        <v>0</v>
      </c>
      <c r="S59" s="375">
        <f>ROUND(S60*S61/1000,1)</f>
        <v>0</v>
      </c>
      <c r="T59" s="375">
        <f>ROUND(T60*T61/1000,1)</f>
        <v>0</v>
      </c>
      <c r="U59" s="771">
        <f>Q59+T59</f>
        <v>0</v>
      </c>
      <c r="V59" s="491">
        <f>IF(K59&gt;0,ROUND((G59/K59),3),0)</f>
        <v>0</v>
      </c>
      <c r="W59" s="492">
        <f>IF(P59&gt;0,ROUND((L59/P59),3),0)</f>
        <v>0</v>
      </c>
      <c r="X59" s="493">
        <f>IF(U59&gt;0,ROUND((Q59/U59),3),0)</f>
        <v>0</v>
      </c>
    </row>
    <row r="60" spans="1:24" s="100" customFormat="1" ht="12">
      <c r="A60" s="598"/>
      <c r="B60" s="1074"/>
      <c r="C60" s="1179"/>
      <c r="D60" s="79" t="s">
        <v>75</v>
      </c>
      <c r="E60" s="94" t="s">
        <v>68</v>
      </c>
      <c r="F60" s="81" t="s">
        <v>21</v>
      </c>
      <c r="G60" s="376">
        <f>H60+I60</f>
        <v>0</v>
      </c>
      <c r="H60" s="377"/>
      <c r="I60" s="903"/>
      <c r="J60" s="963"/>
      <c r="K60" s="1031" t="s">
        <v>20</v>
      </c>
      <c r="L60" s="376">
        <f>M60+N60</f>
        <v>0</v>
      </c>
      <c r="M60" s="377"/>
      <c r="N60" s="378"/>
      <c r="O60" s="837"/>
      <c r="P60" s="1031" t="s">
        <v>20</v>
      </c>
      <c r="Q60" s="376">
        <f>R60+S60</f>
        <v>0</v>
      </c>
      <c r="R60" s="377"/>
      <c r="S60" s="378"/>
      <c r="T60" s="378"/>
      <c r="U60" s="1031" t="s">
        <v>20</v>
      </c>
      <c r="V60" s="503" t="s">
        <v>20</v>
      </c>
      <c r="W60" s="504" t="s">
        <v>20</v>
      </c>
      <c r="X60" s="505" t="s">
        <v>20</v>
      </c>
    </row>
    <row r="61" spans="1:24" s="100" customFormat="1" ht="12">
      <c r="A61" s="598"/>
      <c r="B61" s="1074"/>
      <c r="C61" s="1179"/>
      <c r="D61" s="79" t="s">
        <v>75</v>
      </c>
      <c r="E61" s="101" t="s">
        <v>69</v>
      </c>
      <c r="F61" s="102" t="s">
        <v>45</v>
      </c>
      <c r="G61" s="390">
        <f>IF(I61+H61&gt;0,AVERAGE(H61:I61),0)</f>
        <v>0</v>
      </c>
      <c r="H61" s="391"/>
      <c r="I61" s="910"/>
      <c r="J61" s="970"/>
      <c r="K61" s="1031" t="s">
        <v>20</v>
      </c>
      <c r="L61" s="390">
        <f>IF(N61+M61&gt;0,AVERAGE(M61:N61),0)</f>
        <v>0</v>
      </c>
      <c r="M61" s="391"/>
      <c r="N61" s="392"/>
      <c r="O61" s="844"/>
      <c r="P61" s="1031" t="s">
        <v>20</v>
      </c>
      <c r="Q61" s="390">
        <f>IF(S61+R61&gt;0,AVERAGE(R61:S61),0)</f>
        <v>0</v>
      </c>
      <c r="R61" s="391"/>
      <c r="S61" s="392"/>
      <c r="T61" s="392"/>
      <c r="U61" s="1031" t="s">
        <v>20</v>
      </c>
      <c r="V61" s="518" t="s">
        <v>20</v>
      </c>
      <c r="W61" s="519" t="s">
        <v>20</v>
      </c>
      <c r="X61" s="520" t="s">
        <v>20</v>
      </c>
    </row>
    <row r="62" spans="1:24" s="86" customFormat="1">
      <c r="A62" s="247"/>
      <c r="B62" s="1073" t="s">
        <v>84</v>
      </c>
      <c r="C62" s="1178">
        <v>2210</v>
      </c>
      <c r="D62" s="98" t="s">
        <v>75</v>
      </c>
      <c r="E62" s="103" t="s">
        <v>78</v>
      </c>
      <c r="F62" s="39" t="s">
        <v>26</v>
      </c>
      <c r="G62" s="289">
        <f>H62+I62</f>
        <v>0</v>
      </c>
      <c r="H62" s="393">
        <f>ROUND(H63*H64/1000,1)</f>
        <v>0</v>
      </c>
      <c r="I62" s="911">
        <f>ROUND(I63*I64/1000,1)</f>
        <v>0</v>
      </c>
      <c r="J62" s="971">
        <f>ROUND(J63*J64/1000,1)</f>
        <v>0</v>
      </c>
      <c r="K62" s="771">
        <f>G62+J62</f>
        <v>0</v>
      </c>
      <c r="L62" s="289">
        <f>M62+N62</f>
        <v>0</v>
      </c>
      <c r="M62" s="393">
        <f>ROUND(M63*M64/1000,1)</f>
        <v>0</v>
      </c>
      <c r="N62" s="394">
        <f>ROUND(N63*N64/1000,1)</f>
        <v>0</v>
      </c>
      <c r="O62" s="521">
        <f>ROUND(O63*O64/1000,1)</f>
        <v>0</v>
      </c>
      <c r="P62" s="771">
        <f>L62+O62</f>
        <v>0</v>
      </c>
      <c r="Q62" s="289">
        <f>R62+S62</f>
        <v>0</v>
      </c>
      <c r="R62" s="393">
        <f>ROUND(R63*R64/1000,1)</f>
        <v>0</v>
      </c>
      <c r="S62" s="394">
        <f>ROUND(S63*S64/1000,1)</f>
        <v>0</v>
      </c>
      <c r="T62" s="394">
        <f>ROUND(T63*T64/1000,1)</f>
        <v>0</v>
      </c>
      <c r="U62" s="771">
        <f>Q62+T62</f>
        <v>0</v>
      </c>
      <c r="V62" s="522">
        <f>IF(K62&gt;0,ROUND((G62/K62),3),0)</f>
        <v>0</v>
      </c>
      <c r="W62" s="523">
        <f>IF(P62&gt;0,ROUND((L62/P62),3),0)</f>
        <v>0</v>
      </c>
      <c r="X62" s="524">
        <f>IF(U62&gt;0,ROUND((Q62/U62),3),0)</f>
        <v>0</v>
      </c>
    </row>
    <row r="63" spans="1:24" s="100" customFormat="1" ht="12">
      <c r="A63" s="598"/>
      <c r="B63" s="1074"/>
      <c r="C63" s="1179"/>
      <c r="D63" s="79" t="s">
        <v>75</v>
      </c>
      <c r="E63" s="104" t="s">
        <v>68</v>
      </c>
      <c r="F63" s="81" t="s">
        <v>21</v>
      </c>
      <c r="G63" s="376">
        <f>H63+I63</f>
        <v>0</v>
      </c>
      <c r="H63" s="377"/>
      <c r="I63" s="903"/>
      <c r="J63" s="963"/>
      <c r="K63" s="1031" t="s">
        <v>20</v>
      </c>
      <c r="L63" s="376">
        <f>M63+N63</f>
        <v>0</v>
      </c>
      <c r="M63" s="377"/>
      <c r="N63" s="378"/>
      <c r="O63" s="837"/>
      <c r="P63" s="1031" t="s">
        <v>20</v>
      </c>
      <c r="Q63" s="376">
        <f>R63+S63</f>
        <v>0</v>
      </c>
      <c r="R63" s="377"/>
      <c r="S63" s="378"/>
      <c r="T63" s="378"/>
      <c r="U63" s="1031" t="s">
        <v>20</v>
      </c>
      <c r="V63" s="503" t="s">
        <v>20</v>
      </c>
      <c r="W63" s="504" t="s">
        <v>20</v>
      </c>
      <c r="X63" s="505" t="s">
        <v>20</v>
      </c>
    </row>
    <row r="64" spans="1:24" s="100" customFormat="1" ht="12">
      <c r="A64" s="598"/>
      <c r="B64" s="1074"/>
      <c r="C64" s="1179"/>
      <c r="D64" s="79" t="s">
        <v>75</v>
      </c>
      <c r="E64" s="104" t="s">
        <v>69</v>
      </c>
      <c r="F64" s="81" t="s">
        <v>45</v>
      </c>
      <c r="G64" s="395">
        <f>IF(I64+H64&gt;0,AVERAGE(H64:I64),0)</f>
        <v>0</v>
      </c>
      <c r="H64" s="396"/>
      <c r="I64" s="912"/>
      <c r="J64" s="972"/>
      <c r="K64" s="1031" t="s">
        <v>20</v>
      </c>
      <c r="L64" s="395">
        <f>IF(N64+M64&gt;0,AVERAGE(M64:N64),0)</f>
        <v>0</v>
      </c>
      <c r="M64" s="396"/>
      <c r="N64" s="397"/>
      <c r="O64" s="845"/>
      <c r="P64" s="1031" t="s">
        <v>20</v>
      </c>
      <c r="Q64" s="395">
        <f>IF(S64+R64&gt;0,AVERAGE(R64:S64),0)</f>
        <v>0</v>
      </c>
      <c r="R64" s="396"/>
      <c r="S64" s="397"/>
      <c r="T64" s="397"/>
      <c r="U64" s="1031" t="s">
        <v>20</v>
      </c>
      <c r="V64" s="503" t="s">
        <v>20</v>
      </c>
      <c r="W64" s="504" t="s">
        <v>20</v>
      </c>
      <c r="X64" s="505" t="s">
        <v>20</v>
      </c>
    </row>
    <row r="65" spans="1:24" s="86" customFormat="1">
      <c r="A65" s="247"/>
      <c r="B65" s="1073" t="s">
        <v>86</v>
      </c>
      <c r="C65" s="1178">
        <v>2210</v>
      </c>
      <c r="D65" s="98" t="s">
        <v>75</v>
      </c>
      <c r="E65" s="103" t="s">
        <v>79</v>
      </c>
      <c r="F65" s="39" t="s">
        <v>26</v>
      </c>
      <c r="G65" s="289">
        <f>H65+I65</f>
        <v>0</v>
      </c>
      <c r="H65" s="393">
        <f>ROUND(H66*H67/1000,1)</f>
        <v>0</v>
      </c>
      <c r="I65" s="911">
        <f>ROUND(I66*I67/1000,1)</f>
        <v>0</v>
      </c>
      <c r="J65" s="971">
        <f>ROUND(J66*J67/1000,1)</f>
        <v>0</v>
      </c>
      <c r="K65" s="771">
        <f>G65+J65</f>
        <v>0</v>
      </c>
      <c r="L65" s="289">
        <f>M65+N65</f>
        <v>0</v>
      </c>
      <c r="M65" s="393">
        <f>ROUND(M66*M67/1000,1)</f>
        <v>0</v>
      </c>
      <c r="N65" s="394">
        <f>ROUND(N66*N67/1000,1)</f>
        <v>0</v>
      </c>
      <c r="O65" s="521">
        <f>ROUND(O66*O67/1000,1)</f>
        <v>0</v>
      </c>
      <c r="P65" s="771">
        <f>L65+O65</f>
        <v>0</v>
      </c>
      <c r="Q65" s="289">
        <f>R65+S65</f>
        <v>0</v>
      </c>
      <c r="R65" s="393">
        <f>ROUND(R66*R67/1000,1)</f>
        <v>0</v>
      </c>
      <c r="S65" s="394">
        <f>ROUND(S66*S67/1000,1)</f>
        <v>0</v>
      </c>
      <c r="T65" s="394">
        <f>ROUND(T66*T67/1000,1)</f>
        <v>0</v>
      </c>
      <c r="U65" s="771">
        <f>Q65+T65</f>
        <v>0</v>
      </c>
      <c r="V65" s="491">
        <f>IF(K65&gt;0,ROUND((G65/K65),3),0)</f>
        <v>0</v>
      </c>
      <c r="W65" s="492">
        <f>IF(P65&gt;0,ROUND((L65/P65),3),0)</f>
        <v>0</v>
      </c>
      <c r="X65" s="493">
        <f>IF(U65&gt;0,ROUND((Q65/U65),3),0)</f>
        <v>0</v>
      </c>
    </row>
    <row r="66" spans="1:24" s="100" customFormat="1" ht="12">
      <c r="A66" s="598"/>
      <c r="B66" s="1074"/>
      <c r="C66" s="1179"/>
      <c r="D66" s="79" t="s">
        <v>75</v>
      </c>
      <c r="E66" s="94" t="s">
        <v>68</v>
      </c>
      <c r="F66" s="81" t="s">
        <v>21</v>
      </c>
      <c r="G66" s="376">
        <f>H66+I66</f>
        <v>0</v>
      </c>
      <c r="H66" s="377"/>
      <c r="I66" s="903"/>
      <c r="J66" s="963"/>
      <c r="K66" s="1031" t="s">
        <v>20</v>
      </c>
      <c r="L66" s="376">
        <f>M66+N66</f>
        <v>0</v>
      </c>
      <c r="M66" s="377"/>
      <c r="N66" s="378"/>
      <c r="O66" s="837"/>
      <c r="P66" s="1031" t="s">
        <v>20</v>
      </c>
      <c r="Q66" s="376">
        <f>R66+S66</f>
        <v>0</v>
      </c>
      <c r="R66" s="377"/>
      <c r="S66" s="378"/>
      <c r="T66" s="378"/>
      <c r="U66" s="1031" t="s">
        <v>20</v>
      </c>
      <c r="V66" s="503" t="s">
        <v>20</v>
      </c>
      <c r="W66" s="504" t="s">
        <v>20</v>
      </c>
      <c r="X66" s="505" t="s">
        <v>20</v>
      </c>
    </row>
    <row r="67" spans="1:24" s="100" customFormat="1" ht="12">
      <c r="A67" s="598"/>
      <c r="B67" s="1074"/>
      <c r="C67" s="1179"/>
      <c r="D67" s="79" t="s">
        <v>75</v>
      </c>
      <c r="E67" s="94" t="s">
        <v>69</v>
      </c>
      <c r="F67" s="81" t="s">
        <v>45</v>
      </c>
      <c r="G67" s="395">
        <f>IF(I67+H67&gt;0,AVERAGE(H67:I67),0)</f>
        <v>0</v>
      </c>
      <c r="H67" s="396"/>
      <c r="I67" s="912"/>
      <c r="J67" s="972"/>
      <c r="K67" s="1031" t="s">
        <v>20</v>
      </c>
      <c r="L67" s="395">
        <f>IF(N67+M67&gt;0,AVERAGE(M67:N67),0)</f>
        <v>0</v>
      </c>
      <c r="M67" s="396"/>
      <c r="N67" s="397"/>
      <c r="O67" s="845"/>
      <c r="P67" s="1031" t="s">
        <v>20</v>
      </c>
      <c r="Q67" s="395">
        <f>IF(S67+R67&gt;0,AVERAGE(R67:S67),0)</f>
        <v>0</v>
      </c>
      <c r="R67" s="396"/>
      <c r="S67" s="397"/>
      <c r="T67" s="397"/>
      <c r="U67" s="1031" t="s">
        <v>20</v>
      </c>
      <c r="V67" s="503" t="s">
        <v>20</v>
      </c>
      <c r="W67" s="504" t="s">
        <v>20</v>
      </c>
      <c r="X67" s="505" t="s">
        <v>20</v>
      </c>
    </row>
    <row r="68" spans="1:24" s="86" customFormat="1">
      <c r="A68" s="247"/>
      <c r="B68" s="1075" t="s">
        <v>335</v>
      </c>
      <c r="C68" s="1171">
        <v>2210</v>
      </c>
      <c r="D68" s="76" t="s">
        <v>75</v>
      </c>
      <c r="E68" s="105" t="s">
        <v>336</v>
      </c>
      <c r="F68" s="75" t="s">
        <v>26</v>
      </c>
      <c r="G68" s="292">
        <f>H68+I68</f>
        <v>0</v>
      </c>
      <c r="H68" s="374">
        <f>ROUND(H69*H70/1000,1)</f>
        <v>0</v>
      </c>
      <c r="I68" s="902">
        <f>ROUND(I69*I70/1000,1)</f>
        <v>0</v>
      </c>
      <c r="J68" s="962">
        <f>ROUND(J69*J70/1000,1)</f>
        <v>0</v>
      </c>
      <c r="K68" s="771">
        <f>G68+J68</f>
        <v>0</v>
      </c>
      <c r="L68" s="292">
        <f>M68+N68</f>
        <v>0</v>
      </c>
      <c r="M68" s="374">
        <f>ROUND(M69*M70/1000,1)</f>
        <v>0</v>
      </c>
      <c r="N68" s="375">
        <f>ROUND(N69*N70/1000,1)</f>
        <v>0</v>
      </c>
      <c r="O68" s="490">
        <f>ROUND(O69*O70/1000,1)</f>
        <v>0</v>
      </c>
      <c r="P68" s="771">
        <f>L68+O68</f>
        <v>0</v>
      </c>
      <c r="Q68" s="292">
        <f>R68+S68</f>
        <v>0</v>
      </c>
      <c r="R68" s="374">
        <f>ROUND(R69*R70/1000,1)</f>
        <v>0</v>
      </c>
      <c r="S68" s="375">
        <f>ROUND(S69*S70/1000,1)</f>
        <v>0</v>
      </c>
      <c r="T68" s="375">
        <f>ROUND(T69*T70/1000,1)</f>
        <v>0</v>
      </c>
      <c r="U68" s="771">
        <f>Q68+T68</f>
        <v>0</v>
      </c>
      <c r="V68" s="491">
        <f>IF(K68&gt;0,ROUND((G68/K68),3),0)</f>
        <v>0</v>
      </c>
      <c r="W68" s="492">
        <f>IF(P68&gt;0,ROUND((L68/P68),3),0)</f>
        <v>0</v>
      </c>
      <c r="X68" s="493">
        <f>IF(U68&gt;0,ROUND((Q68/U68),3),0)</f>
        <v>0</v>
      </c>
    </row>
    <row r="69" spans="1:24" s="100" customFormat="1" ht="12">
      <c r="A69" s="598"/>
      <c r="B69" s="1076"/>
      <c r="C69" s="1179"/>
      <c r="D69" s="79" t="s">
        <v>75</v>
      </c>
      <c r="E69" s="94" t="s">
        <v>68</v>
      </c>
      <c r="F69" s="68" t="s">
        <v>21</v>
      </c>
      <c r="G69" s="376">
        <f>H69+I69</f>
        <v>0</v>
      </c>
      <c r="H69" s="377"/>
      <c r="I69" s="903"/>
      <c r="J69" s="963"/>
      <c r="K69" s="1031" t="s">
        <v>20</v>
      </c>
      <c r="L69" s="376">
        <f>M69+N69</f>
        <v>0</v>
      </c>
      <c r="M69" s="377"/>
      <c r="N69" s="378"/>
      <c r="O69" s="837"/>
      <c r="P69" s="1031" t="s">
        <v>20</v>
      </c>
      <c r="Q69" s="376">
        <f>R69+S69</f>
        <v>0</v>
      </c>
      <c r="R69" s="377"/>
      <c r="S69" s="378"/>
      <c r="T69" s="378"/>
      <c r="U69" s="1031" t="s">
        <v>20</v>
      </c>
      <c r="V69" s="503" t="s">
        <v>20</v>
      </c>
      <c r="W69" s="504" t="s">
        <v>20</v>
      </c>
      <c r="X69" s="505" t="s">
        <v>20</v>
      </c>
    </row>
    <row r="70" spans="1:24" s="100" customFormat="1" ht="12.6" thickBot="1">
      <c r="A70" s="598"/>
      <c r="B70" s="1077"/>
      <c r="C70" s="1180"/>
      <c r="D70" s="72" t="s">
        <v>75</v>
      </c>
      <c r="E70" s="95" t="s">
        <v>69</v>
      </c>
      <c r="F70" s="71" t="s">
        <v>45</v>
      </c>
      <c r="G70" s="379">
        <f>IF(I70+H70&gt;0,AVERAGE(H70:I70),0)</f>
        <v>0</v>
      </c>
      <c r="H70" s="380"/>
      <c r="I70" s="904"/>
      <c r="J70" s="964"/>
      <c r="K70" s="1032" t="s">
        <v>20</v>
      </c>
      <c r="L70" s="379">
        <f>IF(N70+M70&gt;0,AVERAGE(M70:N70),0)</f>
        <v>0</v>
      </c>
      <c r="M70" s="380"/>
      <c r="N70" s="381"/>
      <c r="O70" s="838"/>
      <c r="P70" s="1032" t="s">
        <v>20</v>
      </c>
      <c r="Q70" s="379">
        <f>IF(S70+R70&gt;0,AVERAGE(R70:S70),0)</f>
        <v>0</v>
      </c>
      <c r="R70" s="380"/>
      <c r="S70" s="381"/>
      <c r="T70" s="381"/>
      <c r="U70" s="1032" t="s">
        <v>20</v>
      </c>
      <c r="V70" s="506" t="s">
        <v>20</v>
      </c>
      <c r="W70" s="507" t="s">
        <v>20</v>
      </c>
      <c r="X70" s="508" t="s">
        <v>20</v>
      </c>
    </row>
    <row r="71" spans="1:24" s="77" customFormat="1" ht="27.6" thickTop="1" thickBot="1">
      <c r="A71" s="74"/>
      <c r="B71" s="1071" t="s">
        <v>89</v>
      </c>
      <c r="C71" s="1181">
        <v>2210</v>
      </c>
      <c r="D71" s="124" t="s">
        <v>81</v>
      </c>
      <c r="E71" s="96" t="s">
        <v>337</v>
      </c>
      <c r="F71" s="87" t="s">
        <v>26</v>
      </c>
      <c r="G71" s="387">
        <f>G72+G75+G78+G81+G84+G87+G90+G93</f>
        <v>0</v>
      </c>
      <c r="H71" s="388">
        <f t="shared" ref="H71" si="40">H72+H75+H78+H81+H84+H87+H90+H93</f>
        <v>0</v>
      </c>
      <c r="I71" s="909">
        <f>I72+I75+I78+I81+I84+I87+I90+I93</f>
        <v>0</v>
      </c>
      <c r="J71" s="969">
        <f t="shared" ref="J71" si="41">J72+J75+J78+J81+J84+J87+J90+J93</f>
        <v>0</v>
      </c>
      <c r="K71" s="774">
        <f>G71+J71</f>
        <v>0</v>
      </c>
      <c r="L71" s="387">
        <f>L72+L75+L78+L81+L84+L87+L90+L93</f>
        <v>0</v>
      </c>
      <c r="M71" s="388">
        <f t="shared" ref="M71" si="42">M72+M75+M78+M81+M84+M87+M90+M93</f>
        <v>0</v>
      </c>
      <c r="N71" s="389">
        <f>N72+N75+N78+N81+N84+N87+N90+N93</f>
        <v>0</v>
      </c>
      <c r="O71" s="843">
        <f t="shared" ref="O71" si="43">O72+O75+O78+O81+O84+O87+O90+O93</f>
        <v>0</v>
      </c>
      <c r="P71" s="774">
        <f>L71+O71</f>
        <v>0</v>
      </c>
      <c r="Q71" s="387">
        <f>Q72+Q75+Q78+Q81+Q84+Q87+Q90+Q93</f>
        <v>0</v>
      </c>
      <c r="R71" s="388">
        <f t="shared" ref="R71" si="44">R72+R75+R78+R81+R84+R87+R90+R93</f>
        <v>0</v>
      </c>
      <c r="S71" s="389">
        <f>S72+S75+S78+S81+S84+S87+S90+S93</f>
        <v>0</v>
      </c>
      <c r="T71" s="389">
        <f t="shared" ref="T71" si="45">T72+T75+T78+T81+T84+T87+T90+T93</f>
        <v>0</v>
      </c>
      <c r="U71" s="774">
        <f>Q71+T71</f>
        <v>0</v>
      </c>
      <c r="V71" s="515">
        <f>IF(K71&gt;0,ROUND((G71/K71),3),0)</f>
        <v>0</v>
      </c>
      <c r="W71" s="516">
        <f>IF(P71&gt;0,ROUND((L71/P71),3),0)</f>
        <v>0</v>
      </c>
      <c r="X71" s="517">
        <f>IF(U71&gt;0,ROUND((Q71/U71),3),0)</f>
        <v>0</v>
      </c>
    </row>
    <row r="72" spans="1:24" s="86" customFormat="1" ht="14.4" thickTop="1">
      <c r="A72" s="247"/>
      <c r="B72" s="1078" t="s">
        <v>91</v>
      </c>
      <c r="C72" s="1182">
        <v>2210</v>
      </c>
      <c r="D72" s="122" t="s">
        <v>81</v>
      </c>
      <c r="E72" s="99" t="s">
        <v>83</v>
      </c>
      <c r="F72" s="97" t="s">
        <v>26</v>
      </c>
      <c r="G72" s="292">
        <f>H72+I72</f>
        <v>0</v>
      </c>
      <c r="H72" s="374">
        <f>ROUND(H73*H74/1000,1)</f>
        <v>0</v>
      </c>
      <c r="I72" s="902">
        <f>ROUND(I73*I74/1000,1)</f>
        <v>0</v>
      </c>
      <c r="J72" s="962">
        <f>ROUND(J73*J74/1000,1)</f>
        <v>0</v>
      </c>
      <c r="K72" s="771">
        <f>G72+J72</f>
        <v>0</v>
      </c>
      <c r="L72" s="292">
        <f>M72+N72</f>
        <v>0</v>
      </c>
      <c r="M72" s="374">
        <f>ROUND(M73*M74/1000,1)</f>
        <v>0</v>
      </c>
      <c r="N72" s="375">
        <f>ROUND(N73*N74/1000,1)</f>
        <v>0</v>
      </c>
      <c r="O72" s="490">
        <f>ROUND(O73*O74/1000,1)</f>
        <v>0</v>
      </c>
      <c r="P72" s="771">
        <f>L72+O72</f>
        <v>0</v>
      </c>
      <c r="Q72" s="292">
        <f>R72+S72</f>
        <v>0</v>
      </c>
      <c r="R72" s="374">
        <f>ROUND(R73*R74/1000,1)</f>
        <v>0</v>
      </c>
      <c r="S72" s="375">
        <f>ROUND(S73*S74/1000,1)</f>
        <v>0</v>
      </c>
      <c r="T72" s="375">
        <f>ROUND(T73*T74/1000,1)</f>
        <v>0</v>
      </c>
      <c r="U72" s="771">
        <f>Q72+T72</f>
        <v>0</v>
      </c>
      <c r="V72" s="491">
        <f>IF(K72&gt;0,ROUND((G72/K72),3),0)</f>
        <v>0</v>
      </c>
      <c r="W72" s="492">
        <f>IF(P72&gt;0,ROUND((L72/P72),3),0)</f>
        <v>0</v>
      </c>
      <c r="X72" s="493">
        <f>IF(U72&gt;0,ROUND((Q72/U72),3),0)</f>
        <v>0</v>
      </c>
    </row>
    <row r="73" spans="1:24" s="100" customFormat="1" ht="12">
      <c r="A73" s="598"/>
      <c r="B73" s="1076"/>
      <c r="C73" s="1183"/>
      <c r="D73" s="139" t="s">
        <v>81</v>
      </c>
      <c r="E73" s="94" t="s">
        <v>68</v>
      </c>
      <c r="F73" s="68" t="s">
        <v>21</v>
      </c>
      <c r="G73" s="376">
        <f>H73+I73</f>
        <v>0</v>
      </c>
      <c r="H73" s="377"/>
      <c r="I73" s="903"/>
      <c r="J73" s="963"/>
      <c r="K73" s="1031" t="s">
        <v>20</v>
      </c>
      <c r="L73" s="376">
        <f>M73+N73</f>
        <v>0</v>
      </c>
      <c r="M73" s="377"/>
      <c r="N73" s="378"/>
      <c r="O73" s="837"/>
      <c r="P73" s="1031" t="s">
        <v>20</v>
      </c>
      <c r="Q73" s="376">
        <f>R73+S73</f>
        <v>0</v>
      </c>
      <c r="R73" s="377"/>
      <c r="S73" s="378"/>
      <c r="T73" s="378"/>
      <c r="U73" s="1031" t="s">
        <v>20</v>
      </c>
      <c r="V73" s="503" t="s">
        <v>20</v>
      </c>
      <c r="W73" s="504" t="s">
        <v>20</v>
      </c>
      <c r="X73" s="505" t="s">
        <v>20</v>
      </c>
    </row>
    <row r="74" spans="1:24" s="100" customFormat="1" ht="12">
      <c r="A74" s="598"/>
      <c r="B74" s="1076"/>
      <c r="C74" s="1183"/>
      <c r="D74" s="139" t="s">
        <v>81</v>
      </c>
      <c r="E74" s="94" t="s">
        <v>69</v>
      </c>
      <c r="F74" s="68" t="s">
        <v>45</v>
      </c>
      <c r="G74" s="395">
        <f>IF(I74+H74&gt;0,AVERAGE(H74:I74),0)</f>
        <v>0</v>
      </c>
      <c r="H74" s="396"/>
      <c r="I74" s="912"/>
      <c r="J74" s="972"/>
      <c r="K74" s="1031" t="s">
        <v>20</v>
      </c>
      <c r="L74" s="395">
        <f>IF(N74+M74&gt;0,AVERAGE(M74:N74),0)</f>
        <v>0</v>
      </c>
      <c r="M74" s="396"/>
      <c r="N74" s="397"/>
      <c r="O74" s="845"/>
      <c r="P74" s="1031" t="s">
        <v>20</v>
      </c>
      <c r="Q74" s="395">
        <f>IF(S74+R74&gt;0,AVERAGE(R74:S74),0)</f>
        <v>0</v>
      </c>
      <c r="R74" s="396"/>
      <c r="S74" s="397"/>
      <c r="T74" s="397"/>
      <c r="U74" s="1031" t="s">
        <v>20</v>
      </c>
      <c r="V74" s="518" t="s">
        <v>20</v>
      </c>
      <c r="W74" s="519" t="s">
        <v>20</v>
      </c>
      <c r="X74" s="520" t="s">
        <v>20</v>
      </c>
    </row>
    <row r="75" spans="1:24" s="86" customFormat="1">
      <c r="A75" s="247"/>
      <c r="B75" s="1078" t="s">
        <v>93</v>
      </c>
      <c r="C75" s="1182">
        <v>2210</v>
      </c>
      <c r="D75" s="122" t="s">
        <v>81</v>
      </c>
      <c r="E75" s="99" t="s">
        <v>85</v>
      </c>
      <c r="F75" s="97" t="s">
        <v>26</v>
      </c>
      <c r="G75" s="289">
        <f>H75+I75</f>
        <v>0</v>
      </c>
      <c r="H75" s="393">
        <f>ROUND(H76*H77/1000,1)</f>
        <v>0</v>
      </c>
      <c r="I75" s="911">
        <f>ROUND(I76*I77/1000,1)</f>
        <v>0</v>
      </c>
      <c r="J75" s="971">
        <f>ROUND(J76*J77/1000,1)</f>
        <v>0</v>
      </c>
      <c r="K75" s="771">
        <f>G75+J75</f>
        <v>0</v>
      </c>
      <c r="L75" s="289">
        <f>M75+N75</f>
        <v>0</v>
      </c>
      <c r="M75" s="393">
        <f>ROUND(M76*M77/1000,1)</f>
        <v>0</v>
      </c>
      <c r="N75" s="394">
        <f>ROUND(N76*N77/1000,1)</f>
        <v>0</v>
      </c>
      <c r="O75" s="521">
        <f>ROUND(O76*O77/1000,1)</f>
        <v>0</v>
      </c>
      <c r="P75" s="771">
        <f>L75+O75</f>
        <v>0</v>
      </c>
      <c r="Q75" s="289">
        <f>R75+S75</f>
        <v>0</v>
      </c>
      <c r="R75" s="393">
        <f>ROUND(R76*R77/1000,1)</f>
        <v>0</v>
      </c>
      <c r="S75" s="394">
        <f>ROUND(S76*S77/1000,1)</f>
        <v>0</v>
      </c>
      <c r="T75" s="394">
        <f>ROUND(T76*T77/1000,1)</f>
        <v>0</v>
      </c>
      <c r="U75" s="771">
        <f>Q75+T75</f>
        <v>0</v>
      </c>
      <c r="V75" s="522">
        <f>IF(K75&gt;0,ROUND((G75/K75),3),0)</f>
        <v>0</v>
      </c>
      <c r="W75" s="523">
        <f>IF(P75&gt;0,ROUND((L75/P75),3),0)</f>
        <v>0</v>
      </c>
      <c r="X75" s="524">
        <f>IF(U75&gt;0,ROUND((Q75/U75),3),0)</f>
        <v>0</v>
      </c>
    </row>
    <row r="76" spans="1:24" s="100" customFormat="1" ht="12">
      <c r="A76" s="598"/>
      <c r="B76" s="1076"/>
      <c r="C76" s="1183"/>
      <c r="D76" s="139" t="s">
        <v>81</v>
      </c>
      <c r="E76" s="94" t="s">
        <v>68</v>
      </c>
      <c r="F76" s="68" t="s">
        <v>21</v>
      </c>
      <c r="G76" s="376">
        <f>H76+I76</f>
        <v>0</v>
      </c>
      <c r="H76" s="377"/>
      <c r="I76" s="903"/>
      <c r="J76" s="963"/>
      <c r="K76" s="1031" t="s">
        <v>20</v>
      </c>
      <c r="L76" s="376">
        <f>M76+N76</f>
        <v>0</v>
      </c>
      <c r="M76" s="377"/>
      <c r="N76" s="378"/>
      <c r="O76" s="837"/>
      <c r="P76" s="1031" t="s">
        <v>20</v>
      </c>
      <c r="Q76" s="376">
        <f>R76+S76</f>
        <v>0</v>
      </c>
      <c r="R76" s="377"/>
      <c r="S76" s="378"/>
      <c r="T76" s="378"/>
      <c r="U76" s="1031" t="s">
        <v>20</v>
      </c>
      <c r="V76" s="503" t="s">
        <v>20</v>
      </c>
      <c r="W76" s="504" t="s">
        <v>20</v>
      </c>
      <c r="X76" s="505" t="s">
        <v>20</v>
      </c>
    </row>
    <row r="77" spans="1:24" s="100" customFormat="1" ht="12">
      <c r="A77" s="598"/>
      <c r="B77" s="1076"/>
      <c r="C77" s="1183"/>
      <c r="D77" s="139" t="s">
        <v>81</v>
      </c>
      <c r="E77" s="94" t="s">
        <v>69</v>
      </c>
      <c r="F77" s="81" t="s">
        <v>45</v>
      </c>
      <c r="G77" s="395">
        <f>IF(I77+H77&gt;0,AVERAGE(H77:I77),0)</f>
        <v>0</v>
      </c>
      <c r="H77" s="396"/>
      <c r="I77" s="912"/>
      <c r="J77" s="972"/>
      <c r="K77" s="1031" t="s">
        <v>20</v>
      </c>
      <c r="L77" s="395">
        <f>IF(N77+M77&gt;0,AVERAGE(M77:N77),0)</f>
        <v>0</v>
      </c>
      <c r="M77" s="396"/>
      <c r="N77" s="397"/>
      <c r="O77" s="845"/>
      <c r="P77" s="1031" t="s">
        <v>20</v>
      </c>
      <c r="Q77" s="395">
        <f>IF(S77+R77&gt;0,AVERAGE(R77:S77),0)</f>
        <v>0</v>
      </c>
      <c r="R77" s="396"/>
      <c r="S77" s="397"/>
      <c r="T77" s="397"/>
      <c r="U77" s="1031" t="s">
        <v>20</v>
      </c>
      <c r="V77" s="503" t="s">
        <v>20</v>
      </c>
      <c r="W77" s="504" t="s">
        <v>20</v>
      </c>
      <c r="X77" s="505" t="s">
        <v>20</v>
      </c>
    </row>
    <row r="78" spans="1:24" s="86" customFormat="1">
      <c r="A78" s="247"/>
      <c r="B78" s="1073" t="s">
        <v>95</v>
      </c>
      <c r="C78" s="1182">
        <v>2210</v>
      </c>
      <c r="D78" s="122" t="s">
        <v>81</v>
      </c>
      <c r="E78" s="99" t="s">
        <v>87</v>
      </c>
      <c r="F78" s="39" t="s">
        <v>26</v>
      </c>
      <c r="G78" s="289">
        <f>H78+I78</f>
        <v>0</v>
      </c>
      <c r="H78" s="393">
        <f>ROUND(H79*H80/1000,1)</f>
        <v>0</v>
      </c>
      <c r="I78" s="911">
        <f>ROUND(I79*I80/1000,1)</f>
        <v>0</v>
      </c>
      <c r="J78" s="971">
        <f>ROUND(J79*J80/1000,1)</f>
        <v>0</v>
      </c>
      <c r="K78" s="771">
        <f>G78+J78</f>
        <v>0</v>
      </c>
      <c r="L78" s="289">
        <f>M78+N78</f>
        <v>0</v>
      </c>
      <c r="M78" s="393">
        <f>ROUND(M79*M80/1000,1)</f>
        <v>0</v>
      </c>
      <c r="N78" s="394">
        <f>ROUND(N79*N80/1000,1)</f>
        <v>0</v>
      </c>
      <c r="O78" s="521">
        <f>ROUND(O79*O80/1000,1)</f>
        <v>0</v>
      </c>
      <c r="P78" s="771">
        <f>L78+O78</f>
        <v>0</v>
      </c>
      <c r="Q78" s="289">
        <f>R78+S78</f>
        <v>0</v>
      </c>
      <c r="R78" s="393">
        <f>ROUND(R79*R80/1000,1)</f>
        <v>0</v>
      </c>
      <c r="S78" s="394">
        <f>ROUND(S79*S80/1000,1)</f>
        <v>0</v>
      </c>
      <c r="T78" s="394">
        <f>ROUND(T79*T80/1000,1)</f>
        <v>0</v>
      </c>
      <c r="U78" s="771">
        <f>Q78+T78</f>
        <v>0</v>
      </c>
      <c r="V78" s="491">
        <f>IF(K78&gt;0,ROUND((G78/K78),3),0)</f>
        <v>0</v>
      </c>
      <c r="W78" s="492">
        <f>IF(P78&gt;0,ROUND((L78/P78),3),0)</f>
        <v>0</v>
      </c>
      <c r="X78" s="493">
        <f>IF(U78&gt;0,ROUND((Q78/U78),3),0)</f>
        <v>0</v>
      </c>
    </row>
    <row r="79" spans="1:24" s="100" customFormat="1" ht="12">
      <c r="A79" s="598"/>
      <c r="B79" s="1074"/>
      <c r="C79" s="1183"/>
      <c r="D79" s="139" t="s">
        <v>81</v>
      </c>
      <c r="E79" s="104" t="s">
        <v>68</v>
      </c>
      <c r="F79" s="81" t="s">
        <v>21</v>
      </c>
      <c r="G79" s="376">
        <f>H79+I79</f>
        <v>0</v>
      </c>
      <c r="H79" s="377"/>
      <c r="I79" s="903"/>
      <c r="J79" s="963"/>
      <c r="K79" s="1031" t="s">
        <v>20</v>
      </c>
      <c r="L79" s="376">
        <f>M79+N79</f>
        <v>0</v>
      </c>
      <c r="M79" s="377"/>
      <c r="N79" s="378"/>
      <c r="O79" s="837"/>
      <c r="P79" s="1031" t="s">
        <v>20</v>
      </c>
      <c r="Q79" s="376">
        <f>R79+S79</f>
        <v>0</v>
      </c>
      <c r="R79" s="377"/>
      <c r="S79" s="378"/>
      <c r="T79" s="378"/>
      <c r="U79" s="1031" t="s">
        <v>20</v>
      </c>
      <c r="V79" s="503" t="s">
        <v>20</v>
      </c>
      <c r="W79" s="504" t="s">
        <v>20</v>
      </c>
      <c r="X79" s="505" t="s">
        <v>20</v>
      </c>
    </row>
    <row r="80" spans="1:24" s="100" customFormat="1" ht="12">
      <c r="A80" s="598"/>
      <c r="B80" s="1074"/>
      <c r="C80" s="1183"/>
      <c r="D80" s="139" t="s">
        <v>81</v>
      </c>
      <c r="E80" s="104" t="s">
        <v>69</v>
      </c>
      <c r="F80" s="81" t="s">
        <v>45</v>
      </c>
      <c r="G80" s="395">
        <f>IF(I80+H80&gt;0,AVERAGE(H80:I80),0)</f>
        <v>0</v>
      </c>
      <c r="H80" s="396"/>
      <c r="I80" s="912"/>
      <c r="J80" s="972"/>
      <c r="K80" s="1031" t="s">
        <v>20</v>
      </c>
      <c r="L80" s="395">
        <f>IF(N80+M80&gt;0,AVERAGE(M80:N80),0)</f>
        <v>0</v>
      </c>
      <c r="M80" s="396"/>
      <c r="N80" s="397"/>
      <c r="O80" s="845"/>
      <c r="P80" s="1031" t="s">
        <v>20</v>
      </c>
      <c r="Q80" s="395">
        <f>IF(S80+R80&gt;0,AVERAGE(R80:S80),0)</f>
        <v>0</v>
      </c>
      <c r="R80" s="396"/>
      <c r="S80" s="397"/>
      <c r="T80" s="397"/>
      <c r="U80" s="1031" t="s">
        <v>20</v>
      </c>
      <c r="V80" s="518" t="s">
        <v>20</v>
      </c>
      <c r="W80" s="519" t="s">
        <v>20</v>
      </c>
      <c r="X80" s="520" t="s">
        <v>20</v>
      </c>
    </row>
    <row r="81" spans="1:25" s="86" customFormat="1">
      <c r="A81" s="247"/>
      <c r="B81" s="1073" t="s">
        <v>97</v>
      </c>
      <c r="C81" s="1182">
        <v>2210</v>
      </c>
      <c r="D81" s="122" t="s">
        <v>81</v>
      </c>
      <c r="E81" s="103" t="s">
        <v>88</v>
      </c>
      <c r="F81" s="39" t="s">
        <v>26</v>
      </c>
      <c r="G81" s="289">
        <f>H81+I81</f>
        <v>0</v>
      </c>
      <c r="H81" s="393">
        <f>ROUND(H82*H83/1000,1)</f>
        <v>0</v>
      </c>
      <c r="I81" s="911">
        <f>ROUND(I82*I83/1000,1)</f>
        <v>0</v>
      </c>
      <c r="J81" s="971">
        <f>ROUND(J82*J83/1000,1)</f>
        <v>0</v>
      </c>
      <c r="K81" s="775">
        <f>G81+J81</f>
        <v>0</v>
      </c>
      <c r="L81" s="289">
        <f>M81+N81</f>
        <v>0</v>
      </c>
      <c r="M81" s="393">
        <f>ROUND(M82*M83/1000,1)</f>
        <v>0</v>
      </c>
      <c r="N81" s="394">
        <f>ROUND(N82*N83/1000,1)</f>
        <v>0</v>
      </c>
      <c r="O81" s="521">
        <f>ROUND(O82*O83/1000,1)</f>
        <v>0</v>
      </c>
      <c r="P81" s="775">
        <f>L81+O81</f>
        <v>0</v>
      </c>
      <c r="Q81" s="289">
        <f>R81+S81</f>
        <v>0</v>
      </c>
      <c r="R81" s="393">
        <f>ROUND(R82*R83/1000,1)</f>
        <v>0</v>
      </c>
      <c r="S81" s="394">
        <f>ROUND(S82*S83/1000,1)</f>
        <v>0</v>
      </c>
      <c r="T81" s="394">
        <f>ROUND(T82*T83/1000,1)</f>
        <v>0</v>
      </c>
      <c r="U81" s="775">
        <f>Q81+T81</f>
        <v>0</v>
      </c>
      <c r="V81" s="522">
        <f>IF(K81&gt;0,ROUND((G81/K81),3),0)</f>
        <v>0</v>
      </c>
      <c r="W81" s="523">
        <f>IF(P81&gt;0,ROUND((L81/P81),3),0)</f>
        <v>0</v>
      </c>
      <c r="X81" s="524">
        <f>IF(U81&gt;0,ROUND((Q81/U81),3),0)</f>
        <v>0</v>
      </c>
    </row>
    <row r="82" spans="1:25" s="100" customFormat="1" ht="12">
      <c r="A82" s="598"/>
      <c r="B82" s="1074"/>
      <c r="C82" s="1183"/>
      <c r="D82" s="139" t="s">
        <v>81</v>
      </c>
      <c r="E82" s="104" t="s">
        <v>68</v>
      </c>
      <c r="F82" s="81" t="s">
        <v>21</v>
      </c>
      <c r="G82" s="376">
        <f>H82+I82</f>
        <v>0</v>
      </c>
      <c r="H82" s="377"/>
      <c r="I82" s="903"/>
      <c r="J82" s="963"/>
      <c r="K82" s="1031" t="s">
        <v>20</v>
      </c>
      <c r="L82" s="376">
        <f>M82+N82</f>
        <v>0</v>
      </c>
      <c r="M82" s="377"/>
      <c r="N82" s="378"/>
      <c r="O82" s="837"/>
      <c r="P82" s="1031" t="s">
        <v>20</v>
      </c>
      <c r="Q82" s="376">
        <f>R82+S82</f>
        <v>0</v>
      </c>
      <c r="R82" s="377"/>
      <c r="S82" s="378"/>
      <c r="T82" s="378"/>
      <c r="U82" s="1031" t="s">
        <v>20</v>
      </c>
      <c r="V82" s="503" t="s">
        <v>20</v>
      </c>
      <c r="W82" s="504" t="s">
        <v>20</v>
      </c>
      <c r="X82" s="505" t="s">
        <v>20</v>
      </c>
    </row>
    <row r="83" spans="1:25" s="100" customFormat="1" ht="12">
      <c r="A83" s="598"/>
      <c r="B83" s="1076"/>
      <c r="C83" s="1183"/>
      <c r="D83" s="139" t="s">
        <v>81</v>
      </c>
      <c r="E83" s="104" t="s">
        <v>69</v>
      </c>
      <c r="F83" s="81" t="s">
        <v>45</v>
      </c>
      <c r="G83" s="395">
        <f>IF(I83+H83&gt;0,AVERAGE(H83:I83),0)</f>
        <v>0</v>
      </c>
      <c r="H83" s="396"/>
      <c r="I83" s="912"/>
      <c r="J83" s="972"/>
      <c r="K83" s="1031" t="s">
        <v>20</v>
      </c>
      <c r="L83" s="395">
        <f>IF(N83+M83&gt;0,AVERAGE(M83:N83),0)</f>
        <v>0</v>
      </c>
      <c r="M83" s="396"/>
      <c r="N83" s="397"/>
      <c r="O83" s="845"/>
      <c r="P83" s="1031" t="s">
        <v>20</v>
      </c>
      <c r="Q83" s="395">
        <f>IF(S83+R83&gt;0,AVERAGE(R83:S83),0)</f>
        <v>0</v>
      </c>
      <c r="R83" s="396"/>
      <c r="S83" s="397"/>
      <c r="T83" s="397"/>
      <c r="U83" s="1031" t="s">
        <v>20</v>
      </c>
      <c r="V83" s="503" t="s">
        <v>20</v>
      </c>
      <c r="W83" s="504" t="s">
        <v>20</v>
      </c>
      <c r="X83" s="505" t="s">
        <v>20</v>
      </c>
    </row>
    <row r="84" spans="1:25" s="86" customFormat="1">
      <c r="A84" s="247"/>
      <c r="B84" s="1078" t="s">
        <v>99</v>
      </c>
      <c r="C84" s="1182">
        <v>2210</v>
      </c>
      <c r="D84" s="122" t="s">
        <v>81</v>
      </c>
      <c r="E84" s="103" t="s">
        <v>338</v>
      </c>
      <c r="F84" s="85" t="s">
        <v>26</v>
      </c>
      <c r="G84" s="292">
        <f>H84+I84</f>
        <v>0</v>
      </c>
      <c r="H84" s="374">
        <f>ROUND(H85*H86/1000,1)</f>
        <v>0</v>
      </c>
      <c r="I84" s="902">
        <f>ROUND(I85*I86/1000,1)</f>
        <v>0</v>
      </c>
      <c r="J84" s="962">
        <f>ROUND(J85*J86/1000,1)</f>
        <v>0</v>
      </c>
      <c r="K84" s="771">
        <f>G84+J84</f>
        <v>0</v>
      </c>
      <c r="L84" s="292">
        <f>M84+N84</f>
        <v>0</v>
      </c>
      <c r="M84" s="374">
        <f>ROUND(M85*M86/1000,1)</f>
        <v>0</v>
      </c>
      <c r="N84" s="375">
        <f>ROUND(N85*N86/1000,1)</f>
        <v>0</v>
      </c>
      <c r="O84" s="490">
        <f>ROUND(O85*O86/1000,1)</f>
        <v>0</v>
      </c>
      <c r="P84" s="771">
        <f>L84+O84</f>
        <v>0</v>
      </c>
      <c r="Q84" s="292">
        <f>R84+S84</f>
        <v>0</v>
      </c>
      <c r="R84" s="374">
        <f>ROUND(R85*R86/1000,1)</f>
        <v>0</v>
      </c>
      <c r="S84" s="375">
        <f>ROUND(S85*S86/1000,1)</f>
        <v>0</v>
      </c>
      <c r="T84" s="375">
        <f>ROUND(T85*T86/1000,1)</f>
        <v>0</v>
      </c>
      <c r="U84" s="771">
        <f>Q84+T84</f>
        <v>0</v>
      </c>
      <c r="V84" s="491">
        <f>IF(K84&gt;0,ROUND((G84/K84),3),0)</f>
        <v>0</v>
      </c>
      <c r="W84" s="492">
        <f>IF(P84&gt;0,ROUND((L84/P84),3),0)</f>
        <v>0</v>
      </c>
      <c r="X84" s="493">
        <f>IF(U84&gt;0,ROUND((Q84/U84),3),0)</f>
        <v>0</v>
      </c>
    </row>
    <row r="85" spans="1:25" s="100" customFormat="1" ht="12">
      <c r="A85" s="598"/>
      <c r="B85" s="1076"/>
      <c r="C85" s="1183"/>
      <c r="D85" s="139" t="s">
        <v>81</v>
      </c>
      <c r="E85" s="104" t="s">
        <v>68</v>
      </c>
      <c r="F85" s="81" t="s">
        <v>21</v>
      </c>
      <c r="G85" s="376">
        <f>H85+I85</f>
        <v>0</v>
      </c>
      <c r="H85" s="377"/>
      <c r="I85" s="903"/>
      <c r="J85" s="963"/>
      <c r="K85" s="1031" t="s">
        <v>20</v>
      </c>
      <c r="L85" s="376">
        <f>M85+N85</f>
        <v>0</v>
      </c>
      <c r="M85" s="377"/>
      <c r="N85" s="378"/>
      <c r="O85" s="837"/>
      <c r="P85" s="1031" t="s">
        <v>20</v>
      </c>
      <c r="Q85" s="376">
        <f>R85+S85</f>
        <v>0</v>
      </c>
      <c r="R85" s="377"/>
      <c r="S85" s="378"/>
      <c r="T85" s="378"/>
      <c r="U85" s="1031" t="s">
        <v>20</v>
      </c>
      <c r="V85" s="503" t="s">
        <v>20</v>
      </c>
      <c r="W85" s="504" t="s">
        <v>20</v>
      </c>
      <c r="X85" s="505" t="s">
        <v>20</v>
      </c>
    </row>
    <row r="86" spans="1:25" s="100" customFormat="1" ht="12">
      <c r="A86" s="598"/>
      <c r="B86" s="1076"/>
      <c r="C86" s="1183"/>
      <c r="D86" s="139" t="s">
        <v>81</v>
      </c>
      <c r="E86" s="104" t="s">
        <v>69</v>
      </c>
      <c r="F86" s="81" t="s">
        <v>45</v>
      </c>
      <c r="G86" s="395">
        <f>IF(I86+H86&gt;0,AVERAGE(H86:I86),0)</f>
        <v>0</v>
      </c>
      <c r="H86" s="396"/>
      <c r="I86" s="912"/>
      <c r="J86" s="972"/>
      <c r="K86" s="1031" t="s">
        <v>20</v>
      </c>
      <c r="L86" s="395">
        <f>IF(N86+M86&gt;0,AVERAGE(M86:N86),0)</f>
        <v>0</v>
      </c>
      <c r="M86" s="396"/>
      <c r="N86" s="397"/>
      <c r="O86" s="845"/>
      <c r="P86" s="1031" t="s">
        <v>20</v>
      </c>
      <c r="Q86" s="395">
        <f>IF(S86+R86&gt;0,AVERAGE(R86:S86),0)</f>
        <v>0</v>
      </c>
      <c r="R86" s="396"/>
      <c r="S86" s="397"/>
      <c r="T86" s="397"/>
      <c r="U86" s="1031" t="s">
        <v>20</v>
      </c>
      <c r="V86" s="503" t="s">
        <v>20</v>
      </c>
      <c r="W86" s="504" t="s">
        <v>20</v>
      </c>
      <c r="X86" s="505" t="s">
        <v>20</v>
      </c>
    </row>
    <row r="87" spans="1:25" s="100" customFormat="1">
      <c r="A87" s="247"/>
      <c r="B87" s="1078" t="s">
        <v>101</v>
      </c>
      <c r="C87" s="1182">
        <v>2210</v>
      </c>
      <c r="D87" s="122" t="s">
        <v>81</v>
      </c>
      <c r="E87" s="105" t="s">
        <v>339</v>
      </c>
      <c r="F87" s="85" t="s">
        <v>26</v>
      </c>
      <c r="G87" s="292">
        <f>H87+I87</f>
        <v>0</v>
      </c>
      <c r="H87" s="374">
        <f>ROUND(H88*H89/1000,1)</f>
        <v>0</v>
      </c>
      <c r="I87" s="902">
        <f>ROUND(I88*I89/1000,1)</f>
        <v>0</v>
      </c>
      <c r="J87" s="962">
        <f>ROUND(J88*J89/1000,1)</f>
        <v>0</v>
      </c>
      <c r="K87" s="771">
        <f>G87+J87</f>
        <v>0</v>
      </c>
      <c r="L87" s="292">
        <f>M87+N87</f>
        <v>0</v>
      </c>
      <c r="M87" s="374">
        <f>ROUND(M88*M89/1000,1)</f>
        <v>0</v>
      </c>
      <c r="N87" s="375">
        <f>ROUND(N88*N89/1000,1)</f>
        <v>0</v>
      </c>
      <c r="O87" s="490">
        <f>ROUND(O88*O89/1000,1)</f>
        <v>0</v>
      </c>
      <c r="P87" s="771">
        <f>L87+O87</f>
        <v>0</v>
      </c>
      <c r="Q87" s="292">
        <f>R87+S87</f>
        <v>0</v>
      </c>
      <c r="R87" s="374">
        <f>ROUND(R88*R89/1000,1)</f>
        <v>0</v>
      </c>
      <c r="S87" s="375">
        <f>ROUND(S88*S89/1000,1)</f>
        <v>0</v>
      </c>
      <c r="T87" s="375">
        <f>ROUND(T88*T89/1000,1)</f>
        <v>0</v>
      </c>
      <c r="U87" s="771">
        <f>Q87+T87</f>
        <v>0</v>
      </c>
      <c r="V87" s="491">
        <f>IF(K87&gt;0,ROUND((G87/K87),3),0)</f>
        <v>0</v>
      </c>
      <c r="W87" s="492">
        <f>IF(P87&gt;0,ROUND((L87/P87),3),0)</f>
        <v>0</v>
      </c>
      <c r="X87" s="493">
        <f>IF(U87&gt;0,ROUND((Q87/U87),3),0)</f>
        <v>0</v>
      </c>
      <c r="Y87" s="86"/>
    </row>
    <row r="88" spans="1:25" s="100" customFormat="1" ht="12">
      <c r="A88" s="598"/>
      <c r="B88" s="1076"/>
      <c r="C88" s="1183"/>
      <c r="D88" s="139" t="s">
        <v>81</v>
      </c>
      <c r="E88" s="104" t="s">
        <v>68</v>
      </c>
      <c r="F88" s="81" t="s">
        <v>21</v>
      </c>
      <c r="G88" s="376">
        <f>H88+I88</f>
        <v>0</v>
      </c>
      <c r="H88" s="377"/>
      <c r="I88" s="903"/>
      <c r="J88" s="963"/>
      <c r="K88" s="1031" t="s">
        <v>20</v>
      </c>
      <c r="L88" s="376">
        <f>M88+N88</f>
        <v>0</v>
      </c>
      <c r="M88" s="377"/>
      <c r="N88" s="378"/>
      <c r="O88" s="837"/>
      <c r="P88" s="1031" t="s">
        <v>20</v>
      </c>
      <c r="Q88" s="376">
        <f>R88+S88</f>
        <v>0</v>
      </c>
      <c r="R88" s="377"/>
      <c r="S88" s="378"/>
      <c r="T88" s="378"/>
      <c r="U88" s="1031" t="s">
        <v>20</v>
      </c>
      <c r="V88" s="503" t="s">
        <v>20</v>
      </c>
      <c r="W88" s="504" t="s">
        <v>20</v>
      </c>
      <c r="X88" s="505" t="s">
        <v>20</v>
      </c>
    </row>
    <row r="89" spans="1:25" s="100" customFormat="1" ht="12">
      <c r="A89" s="598"/>
      <c r="B89" s="1076"/>
      <c r="C89" s="1183"/>
      <c r="D89" s="139" t="s">
        <v>81</v>
      </c>
      <c r="E89" s="104" t="s">
        <v>69</v>
      </c>
      <c r="F89" s="81" t="s">
        <v>45</v>
      </c>
      <c r="G89" s="395">
        <f>IF(I89+H89&gt;0,AVERAGE(H89:I89),0)</f>
        <v>0</v>
      </c>
      <c r="H89" s="396"/>
      <c r="I89" s="912"/>
      <c r="J89" s="972"/>
      <c r="K89" s="1031" t="s">
        <v>20</v>
      </c>
      <c r="L89" s="395">
        <f>IF(N89+M89&gt;0,AVERAGE(M89:N89),0)</f>
        <v>0</v>
      </c>
      <c r="M89" s="396"/>
      <c r="N89" s="397"/>
      <c r="O89" s="845"/>
      <c r="P89" s="1031" t="s">
        <v>20</v>
      </c>
      <c r="Q89" s="395">
        <f>IF(S89+R89&gt;0,AVERAGE(R89:S89),0)</f>
        <v>0</v>
      </c>
      <c r="R89" s="396"/>
      <c r="S89" s="397"/>
      <c r="T89" s="397"/>
      <c r="U89" s="1031" t="s">
        <v>20</v>
      </c>
      <c r="V89" s="503" t="s">
        <v>20</v>
      </c>
      <c r="W89" s="504" t="s">
        <v>20</v>
      </c>
      <c r="X89" s="505" t="s">
        <v>20</v>
      </c>
    </row>
    <row r="90" spans="1:25" s="100" customFormat="1">
      <c r="A90" s="247"/>
      <c r="B90" s="1078" t="s">
        <v>103</v>
      </c>
      <c r="C90" s="1182">
        <v>2210</v>
      </c>
      <c r="D90" s="122" t="s">
        <v>81</v>
      </c>
      <c r="E90" s="105" t="s">
        <v>340</v>
      </c>
      <c r="F90" s="85" t="s">
        <v>26</v>
      </c>
      <c r="G90" s="292">
        <f>H90+I90</f>
        <v>0</v>
      </c>
      <c r="H90" s="374">
        <f>ROUND(H91*H92/1000,1)</f>
        <v>0</v>
      </c>
      <c r="I90" s="902">
        <f>ROUND(I91*I92/1000,1)</f>
        <v>0</v>
      </c>
      <c r="J90" s="962">
        <f>ROUND(J91*J92/1000,1)</f>
        <v>0</v>
      </c>
      <c r="K90" s="771">
        <f>G90+J90</f>
        <v>0</v>
      </c>
      <c r="L90" s="292">
        <f>M90+N90</f>
        <v>0</v>
      </c>
      <c r="M90" s="374">
        <f>ROUND(M91*M92/1000,1)</f>
        <v>0</v>
      </c>
      <c r="N90" s="375">
        <f>ROUND(N91*N92/1000,1)</f>
        <v>0</v>
      </c>
      <c r="O90" s="490">
        <f>ROUND(O91*O92/1000,1)</f>
        <v>0</v>
      </c>
      <c r="P90" s="771">
        <f>L90+O90</f>
        <v>0</v>
      </c>
      <c r="Q90" s="292">
        <f>R90+S90</f>
        <v>0</v>
      </c>
      <c r="R90" s="374">
        <f>ROUND(R91*R92/1000,1)</f>
        <v>0</v>
      </c>
      <c r="S90" s="375">
        <f>ROUND(S91*S92/1000,1)</f>
        <v>0</v>
      </c>
      <c r="T90" s="375">
        <f>ROUND(T91*T92/1000,1)</f>
        <v>0</v>
      </c>
      <c r="U90" s="771">
        <f>Q90+T90</f>
        <v>0</v>
      </c>
      <c r="V90" s="491">
        <f>IF(K90&gt;0,ROUND((G90/K90),3),0)</f>
        <v>0</v>
      </c>
      <c r="W90" s="492">
        <f>IF(P90&gt;0,ROUND((L90/P90),3),0)</f>
        <v>0</v>
      </c>
      <c r="X90" s="493">
        <f>IF(U90&gt;0,ROUND((Q90/U90),3),0)</f>
        <v>0</v>
      </c>
      <c r="Y90" s="86"/>
    </row>
    <row r="91" spans="1:25" s="100" customFormat="1" ht="12">
      <c r="A91" s="598"/>
      <c r="B91" s="1076"/>
      <c r="C91" s="1183"/>
      <c r="D91" s="139" t="s">
        <v>81</v>
      </c>
      <c r="E91" s="104" t="s">
        <v>68</v>
      </c>
      <c r="F91" s="81" t="s">
        <v>21</v>
      </c>
      <c r="G91" s="376">
        <f>H91+I91</f>
        <v>0</v>
      </c>
      <c r="H91" s="377"/>
      <c r="I91" s="903"/>
      <c r="J91" s="963"/>
      <c r="K91" s="1031" t="s">
        <v>20</v>
      </c>
      <c r="L91" s="376">
        <f>M91+N91</f>
        <v>0</v>
      </c>
      <c r="M91" s="377"/>
      <c r="N91" s="378"/>
      <c r="O91" s="837"/>
      <c r="P91" s="1031" t="s">
        <v>20</v>
      </c>
      <c r="Q91" s="376">
        <f>R91+S91</f>
        <v>0</v>
      </c>
      <c r="R91" s="377"/>
      <c r="S91" s="378"/>
      <c r="T91" s="378"/>
      <c r="U91" s="1031" t="s">
        <v>20</v>
      </c>
      <c r="V91" s="503" t="s">
        <v>20</v>
      </c>
      <c r="W91" s="504" t="s">
        <v>20</v>
      </c>
      <c r="X91" s="505" t="s">
        <v>20</v>
      </c>
    </row>
    <row r="92" spans="1:25" s="100" customFormat="1" ht="12">
      <c r="A92" s="598"/>
      <c r="B92" s="1076"/>
      <c r="C92" s="1183"/>
      <c r="D92" s="139" t="s">
        <v>81</v>
      </c>
      <c r="E92" s="104" t="s">
        <v>69</v>
      </c>
      <c r="F92" s="81" t="s">
        <v>45</v>
      </c>
      <c r="G92" s="395">
        <f>IF(I92+H92&gt;0,AVERAGE(H92:I92),0)</f>
        <v>0</v>
      </c>
      <c r="H92" s="396"/>
      <c r="I92" s="912"/>
      <c r="J92" s="972"/>
      <c r="K92" s="1031" t="s">
        <v>20</v>
      </c>
      <c r="L92" s="395">
        <f>IF(N92+M92&gt;0,AVERAGE(M92:N92),0)</f>
        <v>0</v>
      </c>
      <c r="M92" s="396"/>
      <c r="N92" s="397"/>
      <c r="O92" s="845"/>
      <c r="P92" s="1031" t="s">
        <v>20</v>
      </c>
      <c r="Q92" s="395">
        <f>IF(S92+R92&gt;0,AVERAGE(R92:S92),0)</f>
        <v>0</v>
      </c>
      <c r="R92" s="396"/>
      <c r="S92" s="397"/>
      <c r="T92" s="397"/>
      <c r="U92" s="1031" t="s">
        <v>20</v>
      </c>
      <c r="V92" s="503" t="s">
        <v>20</v>
      </c>
      <c r="W92" s="504" t="s">
        <v>20</v>
      </c>
      <c r="X92" s="505" t="s">
        <v>20</v>
      </c>
    </row>
    <row r="93" spans="1:25" s="100" customFormat="1">
      <c r="A93" s="247"/>
      <c r="B93" s="1078" t="s">
        <v>105</v>
      </c>
      <c r="C93" s="1182">
        <v>2210</v>
      </c>
      <c r="D93" s="122" t="s">
        <v>81</v>
      </c>
      <c r="E93" s="111" t="s">
        <v>341</v>
      </c>
      <c r="F93" s="85" t="s">
        <v>26</v>
      </c>
      <c r="G93" s="292">
        <f>H93+I93</f>
        <v>0</v>
      </c>
      <c r="H93" s="374">
        <f>ROUND(H94*H95/1000,1)</f>
        <v>0</v>
      </c>
      <c r="I93" s="902">
        <f>ROUND(I94*I95/1000,1)</f>
        <v>0</v>
      </c>
      <c r="J93" s="962">
        <f>ROUND(J94*J95/1000,1)</f>
        <v>0</v>
      </c>
      <c r="K93" s="771">
        <f>G93+J93</f>
        <v>0</v>
      </c>
      <c r="L93" s="292">
        <f>M93+N93</f>
        <v>0</v>
      </c>
      <c r="M93" s="374">
        <f>ROUND(M94*M95/1000,1)</f>
        <v>0</v>
      </c>
      <c r="N93" s="375">
        <f>ROUND(N94*N95/1000,1)</f>
        <v>0</v>
      </c>
      <c r="O93" s="490">
        <f>ROUND(O94*O95/1000,1)</f>
        <v>0</v>
      </c>
      <c r="P93" s="771">
        <f>L93+O93</f>
        <v>0</v>
      </c>
      <c r="Q93" s="292">
        <f>R93+S93</f>
        <v>0</v>
      </c>
      <c r="R93" s="374">
        <f>ROUND(R94*R95/1000,1)</f>
        <v>0</v>
      </c>
      <c r="S93" s="375">
        <f>ROUND(S94*S95/1000,1)</f>
        <v>0</v>
      </c>
      <c r="T93" s="375">
        <f>ROUND(T94*T95/1000,1)</f>
        <v>0</v>
      </c>
      <c r="U93" s="771">
        <f>Q93+T93</f>
        <v>0</v>
      </c>
      <c r="V93" s="491">
        <f>IF(K93&gt;0,ROUND((G93/K93),3),0)</f>
        <v>0</v>
      </c>
      <c r="W93" s="492">
        <f>IF(P93&gt;0,ROUND((L93/P93),3),0)</f>
        <v>0</v>
      </c>
      <c r="X93" s="493">
        <f>IF(U93&gt;0,ROUND((Q93/U93),3),0)</f>
        <v>0</v>
      </c>
      <c r="Y93" s="86"/>
    </row>
    <row r="94" spans="1:25" s="100" customFormat="1" ht="12">
      <c r="A94" s="598"/>
      <c r="B94" s="1076"/>
      <c r="C94" s="1183"/>
      <c r="D94" s="139" t="s">
        <v>81</v>
      </c>
      <c r="E94" s="94" t="s">
        <v>68</v>
      </c>
      <c r="F94" s="81" t="s">
        <v>21</v>
      </c>
      <c r="G94" s="376">
        <f>H94+I94</f>
        <v>0</v>
      </c>
      <c r="H94" s="377"/>
      <c r="I94" s="903"/>
      <c r="J94" s="963"/>
      <c r="K94" s="1031" t="s">
        <v>20</v>
      </c>
      <c r="L94" s="376">
        <f>M94+N94</f>
        <v>0</v>
      </c>
      <c r="M94" s="377"/>
      <c r="N94" s="378"/>
      <c r="O94" s="837"/>
      <c r="P94" s="1031" t="s">
        <v>20</v>
      </c>
      <c r="Q94" s="376">
        <f>R94+S94</f>
        <v>0</v>
      </c>
      <c r="R94" s="377"/>
      <c r="S94" s="378"/>
      <c r="T94" s="378"/>
      <c r="U94" s="1031" t="s">
        <v>20</v>
      </c>
      <c r="V94" s="503" t="s">
        <v>20</v>
      </c>
      <c r="W94" s="504" t="s">
        <v>20</v>
      </c>
      <c r="X94" s="505" t="s">
        <v>20</v>
      </c>
    </row>
    <row r="95" spans="1:25" s="100" customFormat="1" ht="12.6" thickBot="1">
      <c r="A95" s="598"/>
      <c r="B95" s="1077"/>
      <c r="C95" s="1184"/>
      <c r="D95" s="154" t="s">
        <v>81</v>
      </c>
      <c r="E95" s="95" t="s">
        <v>69</v>
      </c>
      <c r="F95" s="83" t="s">
        <v>45</v>
      </c>
      <c r="G95" s="379">
        <f>IF(I95+H95&gt;0,AVERAGE(H95:I95),0)</f>
        <v>0</v>
      </c>
      <c r="H95" s="380"/>
      <c r="I95" s="904"/>
      <c r="J95" s="964"/>
      <c r="K95" s="1032" t="s">
        <v>20</v>
      </c>
      <c r="L95" s="379">
        <f>IF(N95+M95&gt;0,AVERAGE(M95:N95),0)</f>
        <v>0</v>
      </c>
      <c r="M95" s="380"/>
      <c r="N95" s="381"/>
      <c r="O95" s="838"/>
      <c r="P95" s="1032" t="s">
        <v>20</v>
      </c>
      <c r="Q95" s="379">
        <f>IF(S95+R95&gt;0,AVERAGE(R95:S95),0)</f>
        <v>0</v>
      </c>
      <c r="R95" s="380"/>
      <c r="S95" s="381"/>
      <c r="T95" s="381"/>
      <c r="U95" s="1032" t="s">
        <v>20</v>
      </c>
      <c r="V95" s="506" t="s">
        <v>20</v>
      </c>
      <c r="W95" s="507" t="s">
        <v>20</v>
      </c>
      <c r="X95" s="508" t="s">
        <v>20</v>
      </c>
    </row>
    <row r="96" spans="1:25" s="77" customFormat="1" ht="27.6" thickTop="1" thickBot="1">
      <c r="A96" s="74"/>
      <c r="B96" s="1071" t="s">
        <v>108</v>
      </c>
      <c r="C96" s="1172">
        <v>2210</v>
      </c>
      <c r="D96" s="88" t="s">
        <v>81</v>
      </c>
      <c r="E96" s="96" t="s">
        <v>90</v>
      </c>
      <c r="F96" s="87" t="s">
        <v>26</v>
      </c>
      <c r="G96" s="387">
        <f>G97+G100+G103+G106+G109+G112+G115+G118+G121</f>
        <v>0</v>
      </c>
      <c r="H96" s="388">
        <f t="shared" ref="H96" si="46">H97+H100+H103+H106+H109+H112+H115+H118+H121</f>
        <v>0</v>
      </c>
      <c r="I96" s="909">
        <f>I97+I100+I103+I106+I109+I112+I115+I118+I121</f>
        <v>0</v>
      </c>
      <c r="J96" s="969">
        <f t="shared" ref="J96" si="47">J97+J100+J103+J106+J109+J112+J115+J118+J121</f>
        <v>0</v>
      </c>
      <c r="K96" s="774">
        <f>G96+J96</f>
        <v>0</v>
      </c>
      <c r="L96" s="387">
        <f>L97+L100+L103+L106+L109+L112+L115+L118+L121</f>
        <v>0</v>
      </c>
      <c r="M96" s="388">
        <f t="shared" ref="M96" si="48">M97+M100+M103+M106+M109+M112+M115+M118+M121</f>
        <v>0</v>
      </c>
      <c r="N96" s="389">
        <f>N97+N100+N103+N106+N109+N112+N115+N118+N121</f>
        <v>0</v>
      </c>
      <c r="O96" s="843">
        <f t="shared" ref="O96" si="49">O97+O100+O103+O106+O109+O112+O115+O118+O121</f>
        <v>0</v>
      </c>
      <c r="P96" s="774">
        <f>L96+O96</f>
        <v>0</v>
      </c>
      <c r="Q96" s="387">
        <f>Q97+Q100+Q103+Q106+Q109+Q112+Q115+Q118+Q121</f>
        <v>0</v>
      </c>
      <c r="R96" s="388">
        <f t="shared" ref="R96" si="50">R97+R100+R103+R106+R109+R112+R115+R118+R121</f>
        <v>0</v>
      </c>
      <c r="S96" s="389">
        <f>S97+S100+S103+S106+S109+S112+S115+S118+S121</f>
        <v>0</v>
      </c>
      <c r="T96" s="389">
        <f t="shared" ref="T96" si="51">T97+T100+T103+T106+T109+T112+T115+T118+T121</f>
        <v>0</v>
      </c>
      <c r="U96" s="774">
        <f>Q96+T96</f>
        <v>0</v>
      </c>
      <c r="V96" s="515">
        <f>IF(K96&gt;0,ROUND((G96/K96),3),0)</f>
        <v>0</v>
      </c>
      <c r="W96" s="516">
        <f>IF(P96&gt;0,ROUND((L96/P96),3),0)</f>
        <v>0</v>
      </c>
      <c r="X96" s="517">
        <f>IF(U96&gt;0,ROUND((Q96/U96),3),0)</f>
        <v>0</v>
      </c>
    </row>
    <row r="97" spans="1:24" s="86" customFormat="1" ht="27" thickTop="1">
      <c r="A97" s="247"/>
      <c r="B97" s="1078" t="s">
        <v>342</v>
      </c>
      <c r="C97" s="1178">
        <v>2210</v>
      </c>
      <c r="D97" s="98" t="s">
        <v>81</v>
      </c>
      <c r="E97" s="99" t="s">
        <v>92</v>
      </c>
      <c r="F97" s="97" t="s">
        <v>26</v>
      </c>
      <c r="G97" s="292">
        <f>H97+I97</f>
        <v>0</v>
      </c>
      <c r="H97" s="374">
        <f>ROUND(H98*H99/1000,1)</f>
        <v>0</v>
      </c>
      <c r="I97" s="902">
        <f>ROUND(I98*I99/1000,1)</f>
        <v>0</v>
      </c>
      <c r="J97" s="962">
        <f>ROUND(J98*J99/1000,1)</f>
        <v>0</v>
      </c>
      <c r="K97" s="771">
        <f>G97+J97</f>
        <v>0</v>
      </c>
      <c r="L97" s="292">
        <f>M97+N97</f>
        <v>0</v>
      </c>
      <c r="M97" s="374">
        <f>ROUND(M98*M99/1000,1)</f>
        <v>0</v>
      </c>
      <c r="N97" s="375">
        <f>ROUND(N98*N99/1000,1)</f>
        <v>0</v>
      </c>
      <c r="O97" s="490">
        <f>ROUND(O98*O99/1000,1)</f>
        <v>0</v>
      </c>
      <c r="P97" s="771">
        <f>L97+O97</f>
        <v>0</v>
      </c>
      <c r="Q97" s="292">
        <f>R97+S97</f>
        <v>0</v>
      </c>
      <c r="R97" s="374">
        <f>ROUND(R98*R99/1000,1)</f>
        <v>0</v>
      </c>
      <c r="S97" s="375">
        <f>ROUND(S98*S99/1000,1)</f>
        <v>0</v>
      </c>
      <c r="T97" s="375">
        <f>ROUND(T98*T99/1000,1)</f>
        <v>0</v>
      </c>
      <c r="U97" s="771">
        <f>Q97+T97</f>
        <v>0</v>
      </c>
      <c r="V97" s="491">
        <f>IF(K97&gt;0,ROUND((G97/K97),3),0)</f>
        <v>0</v>
      </c>
      <c r="W97" s="492">
        <f>IF(P97&gt;0,ROUND((L97/P97),3),0)</f>
        <v>0</v>
      </c>
      <c r="X97" s="493">
        <f>IF(U97&gt;0,ROUND((Q97/U97),3),0)</f>
        <v>0</v>
      </c>
    </row>
    <row r="98" spans="1:24" s="100" customFormat="1" ht="12">
      <c r="A98" s="598"/>
      <c r="B98" s="1076"/>
      <c r="C98" s="1179"/>
      <c r="D98" s="79" t="s">
        <v>81</v>
      </c>
      <c r="E98" s="94" t="s">
        <v>68</v>
      </c>
      <c r="F98" s="68" t="s">
        <v>21</v>
      </c>
      <c r="G98" s="376">
        <f>H98+I98</f>
        <v>0</v>
      </c>
      <c r="H98" s="377"/>
      <c r="I98" s="903"/>
      <c r="J98" s="963"/>
      <c r="K98" s="1031" t="s">
        <v>20</v>
      </c>
      <c r="L98" s="376">
        <f>M98+N98</f>
        <v>0</v>
      </c>
      <c r="M98" s="377"/>
      <c r="N98" s="378"/>
      <c r="O98" s="837"/>
      <c r="P98" s="1031" t="s">
        <v>20</v>
      </c>
      <c r="Q98" s="376">
        <f>R98+S98</f>
        <v>0</v>
      </c>
      <c r="R98" s="377"/>
      <c r="S98" s="378"/>
      <c r="T98" s="378"/>
      <c r="U98" s="1031" t="s">
        <v>20</v>
      </c>
      <c r="V98" s="503" t="s">
        <v>20</v>
      </c>
      <c r="W98" s="504" t="s">
        <v>20</v>
      </c>
      <c r="X98" s="505" t="s">
        <v>20</v>
      </c>
    </row>
    <row r="99" spans="1:24" s="100" customFormat="1" ht="12">
      <c r="A99" s="598"/>
      <c r="B99" s="1076"/>
      <c r="C99" s="1179"/>
      <c r="D99" s="79" t="s">
        <v>81</v>
      </c>
      <c r="E99" s="94" t="s">
        <v>69</v>
      </c>
      <c r="F99" s="68" t="s">
        <v>45</v>
      </c>
      <c r="G99" s="395">
        <f>IF(I99+H99&gt;0,AVERAGE(H99:I99),0)</f>
        <v>0</v>
      </c>
      <c r="H99" s="396"/>
      <c r="I99" s="912"/>
      <c r="J99" s="972"/>
      <c r="K99" s="1031" t="s">
        <v>20</v>
      </c>
      <c r="L99" s="395">
        <f>IF(N99+M99&gt;0,AVERAGE(M99:N99),0)</f>
        <v>0</v>
      </c>
      <c r="M99" s="396"/>
      <c r="N99" s="397"/>
      <c r="O99" s="845"/>
      <c r="P99" s="1031" t="s">
        <v>20</v>
      </c>
      <c r="Q99" s="395">
        <f>IF(S99+R99&gt;0,AVERAGE(R99:S99),0)</f>
        <v>0</v>
      </c>
      <c r="R99" s="396"/>
      <c r="S99" s="397"/>
      <c r="T99" s="397"/>
      <c r="U99" s="1031" t="s">
        <v>20</v>
      </c>
      <c r="V99" s="518" t="s">
        <v>20</v>
      </c>
      <c r="W99" s="519" t="s">
        <v>20</v>
      </c>
      <c r="X99" s="520" t="s">
        <v>20</v>
      </c>
    </row>
    <row r="100" spans="1:24" s="86" customFormat="1" ht="26.4">
      <c r="A100" s="247"/>
      <c r="B100" s="1078" t="s">
        <v>343</v>
      </c>
      <c r="C100" s="1178">
        <v>2210</v>
      </c>
      <c r="D100" s="98" t="s">
        <v>81</v>
      </c>
      <c r="E100" s="99" t="s">
        <v>94</v>
      </c>
      <c r="F100" s="97" t="s">
        <v>26</v>
      </c>
      <c r="G100" s="292">
        <f>H100+I100</f>
        <v>0</v>
      </c>
      <c r="H100" s="374">
        <f>ROUND(H101*H102/1000,1)</f>
        <v>0</v>
      </c>
      <c r="I100" s="902">
        <f>ROUND(I101*I102/1000,1)</f>
        <v>0</v>
      </c>
      <c r="J100" s="962">
        <f>ROUND(J101*J102/1000,1)</f>
        <v>0</v>
      </c>
      <c r="K100" s="771">
        <f>G100+J100</f>
        <v>0</v>
      </c>
      <c r="L100" s="292">
        <f>M100+N100</f>
        <v>0</v>
      </c>
      <c r="M100" s="374">
        <f>ROUND(M101*M102/1000,1)</f>
        <v>0</v>
      </c>
      <c r="N100" s="375">
        <f>ROUND(N101*N102/1000,1)</f>
        <v>0</v>
      </c>
      <c r="O100" s="490">
        <f>ROUND(O101*O102/1000,1)</f>
        <v>0</v>
      </c>
      <c r="P100" s="771">
        <f>L100+O100</f>
        <v>0</v>
      </c>
      <c r="Q100" s="292">
        <f>R100+S100</f>
        <v>0</v>
      </c>
      <c r="R100" s="374">
        <f>ROUND(R101*R102/1000,1)</f>
        <v>0</v>
      </c>
      <c r="S100" s="375">
        <f>ROUND(S101*S102/1000,1)</f>
        <v>0</v>
      </c>
      <c r="T100" s="375">
        <f>ROUND(T101*T102/1000,1)</f>
        <v>0</v>
      </c>
      <c r="U100" s="771">
        <f>Q100+T100</f>
        <v>0</v>
      </c>
      <c r="V100" s="522">
        <f>IF(K100&gt;0,ROUND((G100/K100),3),0)</f>
        <v>0</v>
      </c>
      <c r="W100" s="523">
        <f>IF(P100&gt;0,ROUND((L100/P100),3),0)</f>
        <v>0</v>
      </c>
      <c r="X100" s="524">
        <f>IF(U100&gt;0,ROUND((Q100/U100),3),0)</f>
        <v>0</v>
      </c>
    </row>
    <row r="101" spans="1:24" s="100" customFormat="1" ht="12">
      <c r="A101" s="598"/>
      <c r="B101" s="1076"/>
      <c r="C101" s="1179"/>
      <c r="D101" s="79" t="s">
        <v>81</v>
      </c>
      <c r="E101" s="94" t="s">
        <v>68</v>
      </c>
      <c r="F101" s="68" t="s">
        <v>21</v>
      </c>
      <c r="G101" s="376">
        <f>H101+I101</f>
        <v>0</v>
      </c>
      <c r="H101" s="377"/>
      <c r="I101" s="903"/>
      <c r="J101" s="963"/>
      <c r="K101" s="1031" t="s">
        <v>20</v>
      </c>
      <c r="L101" s="376">
        <f>M101+N101</f>
        <v>0</v>
      </c>
      <c r="M101" s="377"/>
      <c r="N101" s="378"/>
      <c r="O101" s="837"/>
      <c r="P101" s="1031" t="s">
        <v>20</v>
      </c>
      <c r="Q101" s="376">
        <f>R101+S101</f>
        <v>0</v>
      </c>
      <c r="R101" s="377"/>
      <c r="S101" s="378"/>
      <c r="T101" s="378"/>
      <c r="U101" s="1031" t="s">
        <v>20</v>
      </c>
      <c r="V101" s="503" t="s">
        <v>20</v>
      </c>
      <c r="W101" s="504" t="s">
        <v>20</v>
      </c>
      <c r="X101" s="505" t="s">
        <v>20</v>
      </c>
    </row>
    <row r="102" spans="1:24" s="100" customFormat="1" ht="12">
      <c r="A102" s="598"/>
      <c r="B102" s="1076"/>
      <c r="C102" s="1179"/>
      <c r="D102" s="79" t="s">
        <v>81</v>
      </c>
      <c r="E102" s="94" t="s">
        <v>69</v>
      </c>
      <c r="F102" s="68" t="s">
        <v>45</v>
      </c>
      <c r="G102" s="395">
        <f>IF(I102+H102&gt;0,AVERAGE(H102:I102),0)</f>
        <v>0</v>
      </c>
      <c r="H102" s="396"/>
      <c r="I102" s="912"/>
      <c r="J102" s="972"/>
      <c r="K102" s="1031" t="s">
        <v>20</v>
      </c>
      <c r="L102" s="395">
        <f>IF(N102+M102&gt;0,AVERAGE(M102:N102),0)</f>
        <v>0</v>
      </c>
      <c r="M102" s="396"/>
      <c r="N102" s="397"/>
      <c r="O102" s="845"/>
      <c r="P102" s="1031" t="s">
        <v>20</v>
      </c>
      <c r="Q102" s="395">
        <f>IF(S102+R102&gt;0,AVERAGE(R102:S102),0)</f>
        <v>0</v>
      </c>
      <c r="R102" s="396"/>
      <c r="S102" s="397"/>
      <c r="T102" s="397"/>
      <c r="U102" s="1031" t="s">
        <v>20</v>
      </c>
      <c r="V102" s="503" t="s">
        <v>20</v>
      </c>
      <c r="W102" s="504" t="s">
        <v>20</v>
      </c>
      <c r="X102" s="505" t="s">
        <v>20</v>
      </c>
    </row>
    <row r="103" spans="1:24" s="86" customFormat="1">
      <c r="A103" s="247"/>
      <c r="B103" s="1078" t="s">
        <v>344</v>
      </c>
      <c r="C103" s="1178">
        <v>2210</v>
      </c>
      <c r="D103" s="98" t="s">
        <v>81</v>
      </c>
      <c r="E103" s="99" t="s">
        <v>96</v>
      </c>
      <c r="F103" s="97" t="s">
        <v>26</v>
      </c>
      <c r="G103" s="292">
        <f>H103+I103</f>
        <v>0</v>
      </c>
      <c r="H103" s="374">
        <f>ROUND(H104*H105/1000,1)</f>
        <v>0</v>
      </c>
      <c r="I103" s="902">
        <f>ROUND(I104*I105/1000,1)</f>
        <v>0</v>
      </c>
      <c r="J103" s="962">
        <f>ROUND(J104*J105/1000,1)</f>
        <v>0</v>
      </c>
      <c r="K103" s="771">
        <f>G103+J103</f>
        <v>0</v>
      </c>
      <c r="L103" s="292">
        <f>M103+N103</f>
        <v>0</v>
      </c>
      <c r="M103" s="374">
        <f>ROUND(M104*M105/1000,1)</f>
        <v>0</v>
      </c>
      <c r="N103" s="375">
        <f>ROUND(N104*N105/1000,1)</f>
        <v>0</v>
      </c>
      <c r="O103" s="490">
        <f>ROUND(O104*O105/1000,1)</f>
        <v>0</v>
      </c>
      <c r="P103" s="771">
        <f>L103+O103</f>
        <v>0</v>
      </c>
      <c r="Q103" s="292">
        <f>R103+S103</f>
        <v>0</v>
      </c>
      <c r="R103" s="374">
        <f>ROUND(R104*R105/1000,1)</f>
        <v>0</v>
      </c>
      <c r="S103" s="375">
        <f>ROUND(S104*S105/1000,1)</f>
        <v>0</v>
      </c>
      <c r="T103" s="375">
        <f>ROUND(T104*T105/1000,1)</f>
        <v>0</v>
      </c>
      <c r="U103" s="771">
        <f>Q103+T103</f>
        <v>0</v>
      </c>
      <c r="V103" s="491">
        <f>IF(K103&gt;0,ROUND((G103/K103),3),0)</f>
        <v>0</v>
      </c>
      <c r="W103" s="492">
        <f>IF(P103&gt;0,ROUND((L103/P103),3),0)</f>
        <v>0</v>
      </c>
      <c r="X103" s="493">
        <f>IF(U103&gt;0,ROUND((Q103/U103),3),0)</f>
        <v>0</v>
      </c>
    </row>
    <row r="104" spans="1:24" s="100" customFormat="1" ht="12">
      <c r="A104" s="598"/>
      <c r="B104" s="1076"/>
      <c r="C104" s="1179"/>
      <c r="D104" s="79" t="s">
        <v>81</v>
      </c>
      <c r="E104" s="94" t="s">
        <v>68</v>
      </c>
      <c r="F104" s="68" t="s">
        <v>21</v>
      </c>
      <c r="G104" s="376">
        <f>H104+I104</f>
        <v>0</v>
      </c>
      <c r="H104" s="377"/>
      <c r="I104" s="903"/>
      <c r="J104" s="963"/>
      <c r="K104" s="1031" t="s">
        <v>20</v>
      </c>
      <c r="L104" s="376">
        <f>M104+N104</f>
        <v>0</v>
      </c>
      <c r="M104" s="377"/>
      <c r="N104" s="378"/>
      <c r="O104" s="837"/>
      <c r="P104" s="1031" t="s">
        <v>20</v>
      </c>
      <c r="Q104" s="376">
        <f>R104+S104</f>
        <v>0</v>
      </c>
      <c r="R104" s="377"/>
      <c r="S104" s="378"/>
      <c r="T104" s="378"/>
      <c r="U104" s="1031" t="s">
        <v>20</v>
      </c>
      <c r="V104" s="503" t="s">
        <v>20</v>
      </c>
      <c r="W104" s="504" t="s">
        <v>20</v>
      </c>
      <c r="X104" s="505" t="s">
        <v>20</v>
      </c>
    </row>
    <row r="105" spans="1:24" s="100" customFormat="1" ht="12">
      <c r="A105" s="598"/>
      <c r="B105" s="1076"/>
      <c r="C105" s="1179"/>
      <c r="D105" s="79" t="s">
        <v>81</v>
      </c>
      <c r="E105" s="94" t="s">
        <v>69</v>
      </c>
      <c r="F105" s="68" t="s">
        <v>45</v>
      </c>
      <c r="G105" s="395">
        <f>IF(I105+H105&gt;0,AVERAGE(H105:I105),0)</f>
        <v>0</v>
      </c>
      <c r="H105" s="396"/>
      <c r="I105" s="912"/>
      <c r="J105" s="972"/>
      <c r="K105" s="1031" t="s">
        <v>20</v>
      </c>
      <c r="L105" s="395">
        <f>IF(N105+M105&gt;0,AVERAGE(M105:N105),0)</f>
        <v>0</v>
      </c>
      <c r="M105" s="396"/>
      <c r="N105" s="397"/>
      <c r="O105" s="845"/>
      <c r="P105" s="1031" t="s">
        <v>20</v>
      </c>
      <c r="Q105" s="395">
        <f>IF(S105+R105&gt;0,AVERAGE(R105:S105),0)</f>
        <v>0</v>
      </c>
      <c r="R105" s="396"/>
      <c r="S105" s="397"/>
      <c r="T105" s="397"/>
      <c r="U105" s="1031" t="s">
        <v>20</v>
      </c>
      <c r="V105" s="518" t="s">
        <v>20</v>
      </c>
      <c r="W105" s="519" t="s">
        <v>20</v>
      </c>
      <c r="X105" s="520" t="s">
        <v>20</v>
      </c>
    </row>
    <row r="106" spans="1:24" s="86" customFormat="1">
      <c r="A106" s="247"/>
      <c r="B106" s="1078" t="s">
        <v>345</v>
      </c>
      <c r="C106" s="1178">
        <v>2210</v>
      </c>
      <c r="D106" s="98" t="s">
        <v>81</v>
      </c>
      <c r="E106" s="99" t="s">
        <v>98</v>
      </c>
      <c r="F106" s="97" t="s">
        <v>26</v>
      </c>
      <c r="G106" s="292">
        <f>H106+I106</f>
        <v>0</v>
      </c>
      <c r="H106" s="374">
        <f>ROUND(H107*H108/1000,1)</f>
        <v>0</v>
      </c>
      <c r="I106" s="902">
        <f>ROUND(I107*I108/1000,1)</f>
        <v>0</v>
      </c>
      <c r="J106" s="962">
        <f>ROUND(J107*J108/1000,1)</f>
        <v>0</v>
      </c>
      <c r="K106" s="771">
        <f>G106+J106</f>
        <v>0</v>
      </c>
      <c r="L106" s="292">
        <f>M106+N106</f>
        <v>0</v>
      </c>
      <c r="M106" s="374">
        <f>ROUND(M107*M108/1000,1)</f>
        <v>0</v>
      </c>
      <c r="N106" s="375">
        <f>ROUND(N107*N108/1000,1)</f>
        <v>0</v>
      </c>
      <c r="O106" s="490">
        <f>ROUND(O107*O108/1000,1)</f>
        <v>0</v>
      </c>
      <c r="P106" s="771">
        <f>L106+O106</f>
        <v>0</v>
      </c>
      <c r="Q106" s="292">
        <f>R106+S106</f>
        <v>0</v>
      </c>
      <c r="R106" s="374">
        <f>ROUND(R107*R108/1000,1)</f>
        <v>0</v>
      </c>
      <c r="S106" s="375">
        <f>ROUND(S107*S108/1000,1)</f>
        <v>0</v>
      </c>
      <c r="T106" s="375">
        <f>ROUND(T107*T108/1000,1)</f>
        <v>0</v>
      </c>
      <c r="U106" s="771">
        <f>Q106+T106</f>
        <v>0</v>
      </c>
      <c r="V106" s="522">
        <f>IF(K106&gt;0,ROUND((G106/K106),3),0)</f>
        <v>0</v>
      </c>
      <c r="W106" s="523">
        <f>IF(P106&gt;0,ROUND((L106/P106),3),0)</f>
        <v>0</v>
      </c>
      <c r="X106" s="524">
        <f>IF(U106&gt;0,ROUND((Q106/U106),3),0)</f>
        <v>0</v>
      </c>
    </row>
    <row r="107" spans="1:24" s="100" customFormat="1" ht="12">
      <c r="A107" s="598"/>
      <c r="B107" s="1076"/>
      <c r="C107" s="1179"/>
      <c r="D107" s="79" t="s">
        <v>81</v>
      </c>
      <c r="E107" s="94" t="s">
        <v>68</v>
      </c>
      <c r="F107" s="68" t="s">
        <v>21</v>
      </c>
      <c r="G107" s="376">
        <f>H107+I107</f>
        <v>0</v>
      </c>
      <c r="H107" s="377"/>
      <c r="I107" s="903"/>
      <c r="J107" s="963"/>
      <c r="K107" s="1031" t="s">
        <v>20</v>
      </c>
      <c r="L107" s="376">
        <f>M107+N107</f>
        <v>0</v>
      </c>
      <c r="M107" s="377"/>
      <c r="N107" s="378"/>
      <c r="O107" s="837"/>
      <c r="P107" s="1031" t="s">
        <v>20</v>
      </c>
      <c r="Q107" s="376">
        <f>R107+S107</f>
        <v>0</v>
      </c>
      <c r="R107" s="377"/>
      <c r="S107" s="378"/>
      <c r="T107" s="378"/>
      <c r="U107" s="1031" t="s">
        <v>20</v>
      </c>
      <c r="V107" s="503" t="s">
        <v>20</v>
      </c>
      <c r="W107" s="504" t="s">
        <v>20</v>
      </c>
      <c r="X107" s="505" t="s">
        <v>20</v>
      </c>
    </row>
    <row r="108" spans="1:24" s="100" customFormat="1" ht="12">
      <c r="A108" s="598"/>
      <c r="B108" s="1076"/>
      <c r="C108" s="1179"/>
      <c r="D108" s="79" t="s">
        <v>81</v>
      </c>
      <c r="E108" s="94" t="s">
        <v>69</v>
      </c>
      <c r="F108" s="68" t="s">
        <v>45</v>
      </c>
      <c r="G108" s="395">
        <f>IF(I108+H108&gt;0,AVERAGE(H108:I108),0)</f>
        <v>0</v>
      </c>
      <c r="H108" s="396"/>
      <c r="I108" s="912"/>
      <c r="J108" s="972"/>
      <c r="K108" s="1031" t="s">
        <v>20</v>
      </c>
      <c r="L108" s="395">
        <f>IF(N108+M108&gt;0,AVERAGE(M108:N108),0)</f>
        <v>0</v>
      </c>
      <c r="M108" s="396"/>
      <c r="N108" s="397"/>
      <c r="O108" s="845"/>
      <c r="P108" s="1031" t="s">
        <v>20</v>
      </c>
      <c r="Q108" s="395">
        <f>IF(S108+R108&gt;0,AVERAGE(R108:S108),0)</f>
        <v>0</v>
      </c>
      <c r="R108" s="396"/>
      <c r="S108" s="397"/>
      <c r="T108" s="397"/>
      <c r="U108" s="1031" t="s">
        <v>20</v>
      </c>
      <c r="V108" s="503" t="s">
        <v>20</v>
      </c>
      <c r="W108" s="504" t="s">
        <v>20</v>
      </c>
      <c r="X108" s="505" t="s">
        <v>20</v>
      </c>
    </row>
    <row r="109" spans="1:24" s="86" customFormat="1">
      <c r="A109" s="247"/>
      <c r="B109" s="1078" t="s">
        <v>346</v>
      </c>
      <c r="C109" s="1178">
        <v>2210</v>
      </c>
      <c r="D109" s="98" t="s">
        <v>81</v>
      </c>
      <c r="E109" s="99" t="s">
        <v>100</v>
      </c>
      <c r="F109" s="97" t="s">
        <v>26</v>
      </c>
      <c r="G109" s="289">
        <f>H109+I109</f>
        <v>0</v>
      </c>
      <c r="H109" s="393">
        <f>ROUND(H110*H111/1000,1)</f>
        <v>0</v>
      </c>
      <c r="I109" s="911">
        <f>ROUND(I110*I111/1000,1)</f>
        <v>0</v>
      </c>
      <c r="J109" s="971">
        <f>ROUND(J110*J111/1000,1)</f>
        <v>0</v>
      </c>
      <c r="K109" s="775">
        <f>G109+J109</f>
        <v>0</v>
      </c>
      <c r="L109" s="289">
        <f>M109+N109</f>
        <v>0</v>
      </c>
      <c r="M109" s="393">
        <f>ROUND(M110*M111/1000,1)</f>
        <v>0</v>
      </c>
      <c r="N109" s="394">
        <f>ROUND(N110*N111/1000,1)</f>
        <v>0</v>
      </c>
      <c r="O109" s="521">
        <f>ROUND(O110*O111/1000,1)</f>
        <v>0</v>
      </c>
      <c r="P109" s="775">
        <f>L109+O109</f>
        <v>0</v>
      </c>
      <c r="Q109" s="289">
        <f>R109+S109</f>
        <v>0</v>
      </c>
      <c r="R109" s="393">
        <f>ROUND(R110*R111/1000,1)</f>
        <v>0</v>
      </c>
      <c r="S109" s="394">
        <f>ROUND(S110*S111/1000,1)</f>
        <v>0</v>
      </c>
      <c r="T109" s="394">
        <f>ROUND(T110*T111/1000,1)</f>
        <v>0</v>
      </c>
      <c r="U109" s="775">
        <f>Q109+T109</f>
        <v>0</v>
      </c>
      <c r="V109" s="491">
        <f>IF(K109&gt;0,ROUND((G109/K109),3),0)</f>
        <v>0</v>
      </c>
      <c r="W109" s="492">
        <f>IF(P109&gt;0,ROUND((L109/P109),3),0)</f>
        <v>0</v>
      </c>
      <c r="X109" s="493">
        <f>IF(U109&gt;0,ROUND((Q109/U109),3),0)</f>
        <v>0</v>
      </c>
    </row>
    <row r="110" spans="1:24" s="100" customFormat="1" ht="12">
      <c r="A110" s="598"/>
      <c r="B110" s="1076"/>
      <c r="C110" s="1179"/>
      <c r="D110" s="79" t="s">
        <v>81</v>
      </c>
      <c r="E110" s="94" t="s">
        <v>68</v>
      </c>
      <c r="F110" s="68" t="s">
        <v>21</v>
      </c>
      <c r="G110" s="376">
        <f>H110+I110</f>
        <v>0</v>
      </c>
      <c r="H110" s="377"/>
      <c r="I110" s="903"/>
      <c r="J110" s="963"/>
      <c r="K110" s="1031" t="s">
        <v>20</v>
      </c>
      <c r="L110" s="376">
        <f>M110+N110</f>
        <v>0</v>
      </c>
      <c r="M110" s="377"/>
      <c r="N110" s="378"/>
      <c r="O110" s="837"/>
      <c r="P110" s="1031" t="s">
        <v>20</v>
      </c>
      <c r="Q110" s="376">
        <f>R110+S110</f>
        <v>0</v>
      </c>
      <c r="R110" s="377"/>
      <c r="S110" s="378"/>
      <c r="T110" s="378"/>
      <c r="U110" s="1031" t="s">
        <v>20</v>
      </c>
      <c r="V110" s="503" t="s">
        <v>20</v>
      </c>
      <c r="W110" s="504" t="s">
        <v>20</v>
      </c>
      <c r="X110" s="505" t="s">
        <v>20</v>
      </c>
    </row>
    <row r="111" spans="1:24" s="100" customFormat="1" ht="12">
      <c r="A111" s="598"/>
      <c r="B111" s="1076"/>
      <c r="C111" s="1179"/>
      <c r="D111" s="79" t="s">
        <v>81</v>
      </c>
      <c r="E111" s="94" t="s">
        <v>69</v>
      </c>
      <c r="F111" s="68" t="s">
        <v>45</v>
      </c>
      <c r="G111" s="395">
        <f>IF(I111+H111&gt;0,AVERAGE(H111:I111),0)</f>
        <v>0</v>
      </c>
      <c r="H111" s="396"/>
      <c r="I111" s="912"/>
      <c r="J111" s="972"/>
      <c r="K111" s="1031" t="s">
        <v>20</v>
      </c>
      <c r="L111" s="395">
        <f>IF(N111+M111&gt;0,AVERAGE(M111:N111),0)</f>
        <v>0</v>
      </c>
      <c r="M111" s="396"/>
      <c r="N111" s="397"/>
      <c r="O111" s="845"/>
      <c r="P111" s="1031" t="s">
        <v>20</v>
      </c>
      <c r="Q111" s="395">
        <f>IF(S111+R111&gt;0,AVERAGE(R111:S111),0)</f>
        <v>0</v>
      </c>
      <c r="R111" s="396"/>
      <c r="S111" s="397"/>
      <c r="T111" s="397"/>
      <c r="U111" s="1031" t="s">
        <v>20</v>
      </c>
      <c r="V111" s="518" t="s">
        <v>20</v>
      </c>
      <c r="W111" s="519" t="s">
        <v>20</v>
      </c>
      <c r="X111" s="520" t="s">
        <v>20</v>
      </c>
    </row>
    <row r="112" spans="1:24" s="86" customFormat="1">
      <c r="A112" s="247"/>
      <c r="B112" s="1078" t="s">
        <v>347</v>
      </c>
      <c r="C112" s="1178">
        <v>2210</v>
      </c>
      <c r="D112" s="98" t="s">
        <v>81</v>
      </c>
      <c r="E112" s="99" t="s">
        <v>102</v>
      </c>
      <c r="F112" s="97" t="s">
        <v>26</v>
      </c>
      <c r="G112" s="289">
        <f>H112+I112</f>
        <v>0</v>
      </c>
      <c r="H112" s="393">
        <f>ROUND(H113*H114/1000,1)</f>
        <v>0</v>
      </c>
      <c r="I112" s="911">
        <f>ROUND(I113*I114/1000,1)</f>
        <v>0</v>
      </c>
      <c r="J112" s="971">
        <f>ROUND(J113*J114/1000,1)</f>
        <v>0</v>
      </c>
      <c r="K112" s="775">
        <f>G112+J112</f>
        <v>0</v>
      </c>
      <c r="L112" s="289">
        <f>M112+N112</f>
        <v>0</v>
      </c>
      <c r="M112" s="393">
        <f>ROUND(M113*M114/1000,1)</f>
        <v>0</v>
      </c>
      <c r="N112" s="394">
        <f>ROUND(N113*N114/1000,1)</f>
        <v>0</v>
      </c>
      <c r="O112" s="521">
        <f>ROUND(O113*O114/1000,1)</f>
        <v>0</v>
      </c>
      <c r="P112" s="775">
        <f>L112+O112</f>
        <v>0</v>
      </c>
      <c r="Q112" s="289">
        <f>R112+S112</f>
        <v>0</v>
      </c>
      <c r="R112" s="393">
        <f>ROUND(R113*R114/1000,1)</f>
        <v>0</v>
      </c>
      <c r="S112" s="394">
        <f>ROUND(S113*S114/1000,1)</f>
        <v>0</v>
      </c>
      <c r="T112" s="394">
        <f>ROUND(T113*T114/1000,1)</f>
        <v>0</v>
      </c>
      <c r="U112" s="775">
        <f>Q112+T112</f>
        <v>0</v>
      </c>
      <c r="V112" s="522">
        <f>IF(K112&gt;0,ROUND((G112/K112),3),0)</f>
        <v>0</v>
      </c>
      <c r="W112" s="523">
        <f>IF(P112&gt;0,ROUND((L112/P112),3),0)</f>
        <v>0</v>
      </c>
      <c r="X112" s="524">
        <f>IF(U112&gt;0,ROUND((Q112/U112),3),0)</f>
        <v>0</v>
      </c>
    </row>
    <row r="113" spans="1:24" s="100" customFormat="1" ht="12">
      <c r="A113" s="598"/>
      <c r="B113" s="1076"/>
      <c r="C113" s="1179"/>
      <c r="D113" s="79" t="s">
        <v>81</v>
      </c>
      <c r="E113" s="94" t="s">
        <v>68</v>
      </c>
      <c r="F113" s="68" t="s">
        <v>21</v>
      </c>
      <c r="G113" s="376">
        <f>H113+I113</f>
        <v>0</v>
      </c>
      <c r="H113" s="377"/>
      <c r="I113" s="903"/>
      <c r="J113" s="963"/>
      <c r="K113" s="1031" t="s">
        <v>20</v>
      </c>
      <c r="L113" s="376">
        <f>M113+N113</f>
        <v>0</v>
      </c>
      <c r="M113" s="377"/>
      <c r="N113" s="378"/>
      <c r="O113" s="837"/>
      <c r="P113" s="1031" t="s">
        <v>20</v>
      </c>
      <c r="Q113" s="376">
        <f>R113+S113</f>
        <v>0</v>
      </c>
      <c r="R113" s="377"/>
      <c r="S113" s="378"/>
      <c r="T113" s="378"/>
      <c r="U113" s="1031" t="s">
        <v>20</v>
      </c>
      <c r="V113" s="503" t="s">
        <v>20</v>
      </c>
      <c r="W113" s="504" t="s">
        <v>20</v>
      </c>
      <c r="X113" s="505" t="s">
        <v>20</v>
      </c>
    </row>
    <row r="114" spans="1:24" s="100" customFormat="1" ht="12">
      <c r="A114" s="598"/>
      <c r="B114" s="1076"/>
      <c r="C114" s="1179"/>
      <c r="D114" s="79" t="s">
        <v>81</v>
      </c>
      <c r="E114" s="94" t="s">
        <v>69</v>
      </c>
      <c r="F114" s="68" t="s">
        <v>45</v>
      </c>
      <c r="G114" s="395">
        <f>IF(I114+H114&gt;0,AVERAGE(H114:I114),0)</f>
        <v>0</v>
      </c>
      <c r="H114" s="396"/>
      <c r="I114" s="912"/>
      <c r="J114" s="972"/>
      <c r="K114" s="1031" t="s">
        <v>20</v>
      </c>
      <c r="L114" s="395">
        <f>IF(N114+M114&gt;0,AVERAGE(M114:N114),0)</f>
        <v>0</v>
      </c>
      <c r="M114" s="396"/>
      <c r="N114" s="397"/>
      <c r="O114" s="845"/>
      <c r="P114" s="1031" t="s">
        <v>20</v>
      </c>
      <c r="Q114" s="395">
        <f>IF(S114+R114&gt;0,AVERAGE(R114:S114),0)</f>
        <v>0</v>
      </c>
      <c r="R114" s="396"/>
      <c r="S114" s="397"/>
      <c r="T114" s="397"/>
      <c r="U114" s="1031" t="s">
        <v>20</v>
      </c>
      <c r="V114" s="503" t="s">
        <v>20</v>
      </c>
      <c r="W114" s="504" t="s">
        <v>20</v>
      </c>
      <c r="X114" s="505" t="s">
        <v>20</v>
      </c>
    </row>
    <row r="115" spans="1:24" s="86" customFormat="1">
      <c r="A115" s="247"/>
      <c r="B115" s="1078" t="s">
        <v>348</v>
      </c>
      <c r="C115" s="1178">
        <v>2210</v>
      </c>
      <c r="D115" s="98" t="s">
        <v>81</v>
      </c>
      <c r="E115" s="99" t="s">
        <v>104</v>
      </c>
      <c r="F115" s="97" t="s">
        <v>26</v>
      </c>
      <c r="G115" s="289">
        <f>H115+I115</f>
        <v>0</v>
      </c>
      <c r="H115" s="393">
        <f>ROUND(H116*H117/1000,1)</f>
        <v>0</v>
      </c>
      <c r="I115" s="911">
        <f>ROUND(I116*I117/1000,1)</f>
        <v>0</v>
      </c>
      <c r="J115" s="971">
        <f>ROUND(J116*J117/1000,1)</f>
        <v>0</v>
      </c>
      <c r="K115" s="775">
        <f>G115+J115</f>
        <v>0</v>
      </c>
      <c r="L115" s="289">
        <f>M115+N115</f>
        <v>0</v>
      </c>
      <c r="M115" s="393">
        <f>ROUND(M116*M117/1000,1)</f>
        <v>0</v>
      </c>
      <c r="N115" s="394">
        <f>ROUND(N116*N117/1000,1)</f>
        <v>0</v>
      </c>
      <c r="O115" s="521">
        <f>ROUND(O116*O117/1000,1)</f>
        <v>0</v>
      </c>
      <c r="P115" s="775">
        <f>L115+O115</f>
        <v>0</v>
      </c>
      <c r="Q115" s="289">
        <f>R115+S115</f>
        <v>0</v>
      </c>
      <c r="R115" s="393">
        <f>ROUND(R116*R117/1000,1)</f>
        <v>0</v>
      </c>
      <c r="S115" s="394">
        <f>ROUND(S116*S117/1000,1)</f>
        <v>0</v>
      </c>
      <c r="T115" s="394">
        <f>ROUND(T116*T117/1000,1)</f>
        <v>0</v>
      </c>
      <c r="U115" s="775">
        <f>Q115+T115</f>
        <v>0</v>
      </c>
      <c r="V115" s="491">
        <f>IF(K115&gt;0,ROUND((G115/K115),3),0)</f>
        <v>0</v>
      </c>
      <c r="W115" s="492">
        <f>IF(P115&gt;0,ROUND((L115/P115),3),0)</f>
        <v>0</v>
      </c>
      <c r="X115" s="493">
        <f>IF(U115&gt;0,ROUND((Q115/U115),3),0)</f>
        <v>0</v>
      </c>
    </row>
    <row r="116" spans="1:24" s="100" customFormat="1" ht="12">
      <c r="A116" s="598"/>
      <c r="B116" s="1076"/>
      <c r="C116" s="1179"/>
      <c r="D116" s="79" t="s">
        <v>81</v>
      </c>
      <c r="E116" s="94" t="s">
        <v>68</v>
      </c>
      <c r="F116" s="68" t="s">
        <v>21</v>
      </c>
      <c r="G116" s="376">
        <f>H116+I116</f>
        <v>0</v>
      </c>
      <c r="H116" s="377"/>
      <c r="I116" s="903"/>
      <c r="J116" s="963"/>
      <c r="K116" s="1031" t="s">
        <v>20</v>
      </c>
      <c r="L116" s="376">
        <f>M116+N116</f>
        <v>0</v>
      </c>
      <c r="M116" s="377"/>
      <c r="N116" s="378"/>
      <c r="O116" s="837"/>
      <c r="P116" s="1031" t="s">
        <v>20</v>
      </c>
      <c r="Q116" s="376">
        <f>R116+S116</f>
        <v>0</v>
      </c>
      <c r="R116" s="377"/>
      <c r="S116" s="378"/>
      <c r="T116" s="378"/>
      <c r="U116" s="1031" t="s">
        <v>20</v>
      </c>
      <c r="V116" s="503" t="s">
        <v>20</v>
      </c>
      <c r="W116" s="504" t="s">
        <v>20</v>
      </c>
      <c r="X116" s="505" t="s">
        <v>20</v>
      </c>
    </row>
    <row r="117" spans="1:24" s="100" customFormat="1" ht="12">
      <c r="A117" s="598"/>
      <c r="B117" s="1076"/>
      <c r="C117" s="1179"/>
      <c r="D117" s="79" t="s">
        <v>81</v>
      </c>
      <c r="E117" s="94" t="s">
        <v>69</v>
      </c>
      <c r="F117" s="68" t="s">
        <v>45</v>
      </c>
      <c r="G117" s="395">
        <f>IF(I117+H117&gt;0,AVERAGE(H117:I117),0)</f>
        <v>0</v>
      </c>
      <c r="H117" s="396"/>
      <c r="I117" s="912"/>
      <c r="J117" s="972"/>
      <c r="K117" s="1031" t="s">
        <v>20</v>
      </c>
      <c r="L117" s="395">
        <f>IF(N117+M117&gt;0,AVERAGE(M117:N117),0)</f>
        <v>0</v>
      </c>
      <c r="M117" s="396"/>
      <c r="N117" s="397"/>
      <c r="O117" s="845"/>
      <c r="P117" s="1031" t="s">
        <v>20</v>
      </c>
      <c r="Q117" s="395">
        <f>IF(S117+R117&gt;0,AVERAGE(R117:S117),0)</f>
        <v>0</v>
      </c>
      <c r="R117" s="396"/>
      <c r="S117" s="397"/>
      <c r="T117" s="397"/>
      <c r="U117" s="1031" t="s">
        <v>20</v>
      </c>
      <c r="V117" s="518" t="s">
        <v>20</v>
      </c>
      <c r="W117" s="519" t="s">
        <v>20</v>
      </c>
      <c r="X117" s="520" t="s">
        <v>20</v>
      </c>
    </row>
    <row r="118" spans="1:24" s="86" customFormat="1">
      <c r="A118" s="247"/>
      <c r="B118" s="1078" t="s">
        <v>349</v>
      </c>
      <c r="C118" s="1178">
        <v>2210</v>
      </c>
      <c r="D118" s="98" t="s">
        <v>81</v>
      </c>
      <c r="E118" s="99" t="s">
        <v>106</v>
      </c>
      <c r="F118" s="97" t="s">
        <v>26</v>
      </c>
      <c r="G118" s="289">
        <f>H118+I118</f>
        <v>0</v>
      </c>
      <c r="H118" s="393">
        <f>ROUND(H119*H120/1000,1)</f>
        <v>0</v>
      </c>
      <c r="I118" s="911">
        <f>ROUND(I119*I120/1000,1)</f>
        <v>0</v>
      </c>
      <c r="J118" s="971">
        <f>ROUND(J119*J120/1000,1)</f>
        <v>0</v>
      </c>
      <c r="K118" s="775">
        <f>G118+J118</f>
        <v>0</v>
      </c>
      <c r="L118" s="289">
        <f>M118+N118</f>
        <v>0</v>
      </c>
      <c r="M118" s="393">
        <f>ROUND(M119*M120/1000,1)</f>
        <v>0</v>
      </c>
      <c r="N118" s="394">
        <f>ROUND(N119*N120/1000,1)</f>
        <v>0</v>
      </c>
      <c r="O118" s="521">
        <f>ROUND(O119*O120/1000,1)</f>
        <v>0</v>
      </c>
      <c r="P118" s="775">
        <f>L118+O118</f>
        <v>0</v>
      </c>
      <c r="Q118" s="289">
        <f>R118+S118</f>
        <v>0</v>
      </c>
      <c r="R118" s="393">
        <f>ROUND(R119*R120/1000,1)</f>
        <v>0</v>
      </c>
      <c r="S118" s="394">
        <f>ROUND(S119*S120/1000,1)</f>
        <v>0</v>
      </c>
      <c r="T118" s="394">
        <f>ROUND(T119*T120/1000,1)</f>
        <v>0</v>
      </c>
      <c r="U118" s="775">
        <f>Q118+T118</f>
        <v>0</v>
      </c>
      <c r="V118" s="522">
        <f>IF(K118&gt;0,ROUND((G118/K118),3),0)</f>
        <v>0</v>
      </c>
      <c r="W118" s="523">
        <f>IF(P118&gt;0,ROUND((L118/P118),3),0)</f>
        <v>0</v>
      </c>
      <c r="X118" s="524">
        <f>IF(U118&gt;0,ROUND((Q118/U118),3),0)</f>
        <v>0</v>
      </c>
    </row>
    <row r="119" spans="1:24" s="100" customFormat="1" ht="12">
      <c r="A119" s="598"/>
      <c r="B119" s="1076"/>
      <c r="C119" s="1179"/>
      <c r="D119" s="79" t="s">
        <v>81</v>
      </c>
      <c r="E119" s="94" t="s">
        <v>68</v>
      </c>
      <c r="F119" s="68" t="s">
        <v>21</v>
      </c>
      <c r="G119" s="376">
        <f>H119+I119</f>
        <v>0</v>
      </c>
      <c r="H119" s="377"/>
      <c r="I119" s="903"/>
      <c r="J119" s="963"/>
      <c r="K119" s="1031" t="s">
        <v>20</v>
      </c>
      <c r="L119" s="376">
        <f>M119+N119</f>
        <v>0</v>
      </c>
      <c r="M119" s="377"/>
      <c r="N119" s="378"/>
      <c r="O119" s="837"/>
      <c r="P119" s="1031" t="s">
        <v>20</v>
      </c>
      <c r="Q119" s="376">
        <f>R119+S119</f>
        <v>0</v>
      </c>
      <c r="R119" s="377"/>
      <c r="S119" s="378"/>
      <c r="T119" s="378"/>
      <c r="U119" s="1031" t="s">
        <v>20</v>
      </c>
      <c r="V119" s="503" t="s">
        <v>20</v>
      </c>
      <c r="W119" s="504" t="s">
        <v>20</v>
      </c>
      <c r="X119" s="505" t="s">
        <v>20</v>
      </c>
    </row>
    <row r="120" spans="1:24" s="100" customFormat="1" ht="12">
      <c r="A120" s="598"/>
      <c r="B120" s="1076"/>
      <c r="C120" s="1179"/>
      <c r="D120" s="79" t="s">
        <v>81</v>
      </c>
      <c r="E120" s="94" t="s">
        <v>69</v>
      </c>
      <c r="F120" s="68" t="s">
        <v>45</v>
      </c>
      <c r="G120" s="395">
        <f>IF(I120+H120&gt;0,AVERAGE(H120:I120),0)</f>
        <v>0</v>
      </c>
      <c r="H120" s="396"/>
      <c r="I120" s="912"/>
      <c r="J120" s="972"/>
      <c r="K120" s="1031" t="s">
        <v>20</v>
      </c>
      <c r="L120" s="395">
        <f>IF(N120+M120&gt;0,AVERAGE(M120:N120),0)</f>
        <v>0</v>
      </c>
      <c r="M120" s="396"/>
      <c r="N120" s="397"/>
      <c r="O120" s="845"/>
      <c r="P120" s="1031" t="s">
        <v>20</v>
      </c>
      <c r="Q120" s="395">
        <f>IF(S120+R120&gt;0,AVERAGE(R120:S120),0)</f>
        <v>0</v>
      </c>
      <c r="R120" s="396"/>
      <c r="S120" s="397"/>
      <c r="T120" s="397"/>
      <c r="U120" s="1031" t="s">
        <v>20</v>
      </c>
      <c r="V120" s="503" t="s">
        <v>20</v>
      </c>
      <c r="W120" s="504" t="s">
        <v>20</v>
      </c>
      <c r="X120" s="505" t="s">
        <v>20</v>
      </c>
    </row>
    <row r="121" spans="1:24" s="86" customFormat="1">
      <c r="A121" s="247"/>
      <c r="B121" s="1078" t="s">
        <v>350</v>
      </c>
      <c r="C121" s="1178">
        <v>2210</v>
      </c>
      <c r="D121" s="98" t="s">
        <v>81</v>
      </c>
      <c r="E121" s="99" t="s">
        <v>107</v>
      </c>
      <c r="F121" s="75" t="s">
        <v>26</v>
      </c>
      <c r="G121" s="292">
        <f>H121+I121</f>
        <v>0</v>
      </c>
      <c r="H121" s="374">
        <f>ROUND(H122*H123/1000,1)</f>
        <v>0</v>
      </c>
      <c r="I121" s="902">
        <f>ROUND(I122*I123/1000,1)</f>
        <v>0</v>
      </c>
      <c r="J121" s="962">
        <f>ROUND(J122*J123/1000,1)</f>
        <v>0</v>
      </c>
      <c r="K121" s="771">
        <f>G121+J121</f>
        <v>0</v>
      </c>
      <c r="L121" s="292">
        <f>M121+N121</f>
        <v>0</v>
      </c>
      <c r="M121" s="374">
        <f>ROUND(M122*M123/1000,1)</f>
        <v>0</v>
      </c>
      <c r="N121" s="375">
        <f>ROUND(N122*N123/1000,1)</f>
        <v>0</v>
      </c>
      <c r="O121" s="490">
        <f>ROUND(O122*O123/1000,1)</f>
        <v>0</v>
      </c>
      <c r="P121" s="771">
        <f>L121+O121</f>
        <v>0</v>
      </c>
      <c r="Q121" s="292">
        <f>R121+S121</f>
        <v>0</v>
      </c>
      <c r="R121" s="374">
        <f>ROUND(R122*R123/1000,1)</f>
        <v>0</v>
      </c>
      <c r="S121" s="375">
        <f>ROUND(S122*S123/1000,1)</f>
        <v>0</v>
      </c>
      <c r="T121" s="375">
        <f>ROUND(T122*T123/1000,1)</f>
        <v>0</v>
      </c>
      <c r="U121" s="771">
        <f>Q121+T121</f>
        <v>0</v>
      </c>
      <c r="V121" s="491">
        <f>IF(K121&gt;0,ROUND((G121/K121),3),0)</f>
        <v>0</v>
      </c>
      <c r="W121" s="492">
        <f>IF(P121&gt;0,ROUND((L121/P121),3),0)</f>
        <v>0</v>
      </c>
      <c r="X121" s="493">
        <f>IF(U121&gt;0,ROUND((Q121/U121),3),0)</f>
        <v>0</v>
      </c>
    </row>
    <row r="122" spans="1:24" s="100" customFormat="1" ht="12">
      <c r="A122" s="598"/>
      <c r="B122" s="1076"/>
      <c r="C122" s="1179"/>
      <c r="D122" s="79" t="s">
        <v>81</v>
      </c>
      <c r="E122" s="94" t="s">
        <v>68</v>
      </c>
      <c r="F122" s="68" t="s">
        <v>21</v>
      </c>
      <c r="G122" s="376">
        <f>H122+I122</f>
        <v>0</v>
      </c>
      <c r="H122" s="377"/>
      <c r="I122" s="903"/>
      <c r="J122" s="963"/>
      <c r="K122" s="1033" t="s">
        <v>20</v>
      </c>
      <c r="L122" s="376">
        <f>M122+N122</f>
        <v>0</v>
      </c>
      <c r="M122" s="377"/>
      <c r="N122" s="378"/>
      <c r="O122" s="837"/>
      <c r="P122" s="1033" t="s">
        <v>20</v>
      </c>
      <c r="Q122" s="376">
        <f>R122+S122</f>
        <v>0</v>
      </c>
      <c r="R122" s="377"/>
      <c r="S122" s="378"/>
      <c r="T122" s="378"/>
      <c r="U122" s="1033" t="s">
        <v>20</v>
      </c>
      <c r="V122" s="503" t="s">
        <v>20</v>
      </c>
      <c r="W122" s="504" t="s">
        <v>20</v>
      </c>
      <c r="X122" s="505" t="s">
        <v>20</v>
      </c>
    </row>
    <row r="123" spans="1:24" s="100" customFormat="1" ht="12.6" thickBot="1">
      <c r="A123" s="598"/>
      <c r="B123" s="1077"/>
      <c r="C123" s="1180"/>
      <c r="D123" s="72" t="s">
        <v>81</v>
      </c>
      <c r="E123" s="95" t="s">
        <v>69</v>
      </c>
      <c r="F123" s="71" t="s">
        <v>45</v>
      </c>
      <c r="G123" s="379">
        <f>IF(I123+H123&gt;0,AVERAGE(H123:I123),0)</f>
        <v>0</v>
      </c>
      <c r="H123" s="380"/>
      <c r="I123" s="904"/>
      <c r="J123" s="964"/>
      <c r="K123" s="1034" t="s">
        <v>20</v>
      </c>
      <c r="L123" s="379">
        <f>IF(N123+M123&gt;0,AVERAGE(M123:N123),0)</f>
        <v>0</v>
      </c>
      <c r="M123" s="380"/>
      <c r="N123" s="381"/>
      <c r="O123" s="838"/>
      <c r="P123" s="1034" t="s">
        <v>20</v>
      </c>
      <c r="Q123" s="379">
        <f>IF(S123+R123&gt;0,AVERAGE(R123:S123),0)</f>
        <v>0</v>
      </c>
      <c r="R123" s="380"/>
      <c r="S123" s="381"/>
      <c r="T123" s="381"/>
      <c r="U123" s="1034" t="s">
        <v>20</v>
      </c>
      <c r="V123" s="506" t="s">
        <v>20</v>
      </c>
      <c r="W123" s="507" t="s">
        <v>20</v>
      </c>
      <c r="X123" s="508" t="s">
        <v>20</v>
      </c>
    </row>
    <row r="124" spans="1:24" s="86" customFormat="1" ht="16.2" thickTop="1">
      <c r="A124" s="74"/>
      <c r="B124" s="1068" t="s">
        <v>113</v>
      </c>
      <c r="C124" s="1171">
        <v>2210</v>
      </c>
      <c r="D124" s="76" t="s">
        <v>109</v>
      </c>
      <c r="E124" s="84" t="s">
        <v>110</v>
      </c>
      <c r="F124" s="85" t="s">
        <v>26</v>
      </c>
      <c r="G124" s="292">
        <f>H124+I124</f>
        <v>0</v>
      </c>
      <c r="H124" s="374">
        <f>ROUND(H125*H126/1000,1)</f>
        <v>0</v>
      </c>
      <c r="I124" s="902">
        <f>ROUND(I125*I126/1000,1)</f>
        <v>0</v>
      </c>
      <c r="J124" s="962">
        <f>ROUND(J125*J126/1000,1)</f>
        <v>0</v>
      </c>
      <c r="K124" s="771">
        <f>G124+J124</f>
        <v>0</v>
      </c>
      <c r="L124" s="292">
        <f>M124+N124</f>
        <v>0</v>
      </c>
      <c r="M124" s="374">
        <f>ROUND(M125*M126/1000,1)</f>
        <v>0</v>
      </c>
      <c r="N124" s="375">
        <f>ROUND(N125*N126/1000,1)</f>
        <v>0</v>
      </c>
      <c r="O124" s="490">
        <f>ROUND(O125*O126/1000,1)</f>
        <v>0</v>
      </c>
      <c r="P124" s="771">
        <f>L124+O124</f>
        <v>0</v>
      </c>
      <c r="Q124" s="292">
        <f>R124+S124</f>
        <v>0</v>
      </c>
      <c r="R124" s="374">
        <f>ROUND(R125*R126/1000,1)</f>
        <v>0</v>
      </c>
      <c r="S124" s="375">
        <f>ROUND(S125*S126/1000,1)</f>
        <v>0</v>
      </c>
      <c r="T124" s="375">
        <f>ROUND(T125*T126/1000,1)</f>
        <v>0</v>
      </c>
      <c r="U124" s="771">
        <f>Q124+T124</f>
        <v>0</v>
      </c>
      <c r="V124" s="491">
        <f>IF(K124&gt;0,ROUND((G124/K124),3),0)</f>
        <v>0</v>
      </c>
      <c r="W124" s="492">
        <f>IF(P124&gt;0,ROUND((L124/P124),3),0)</f>
        <v>0</v>
      </c>
      <c r="X124" s="493">
        <f>IF(U124&gt;0,ROUND((Q124/U124),3),0)</f>
        <v>0</v>
      </c>
    </row>
    <row r="125" spans="1:24" s="78" customFormat="1" ht="12">
      <c r="A125" s="598"/>
      <c r="B125" s="1066"/>
      <c r="C125" s="1169"/>
      <c r="D125" s="79" t="s">
        <v>109</v>
      </c>
      <c r="E125" s="80" t="s">
        <v>111</v>
      </c>
      <c r="F125" s="81" t="s">
        <v>21</v>
      </c>
      <c r="G125" s="376">
        <f>H125+I125</f>
        <v>0</v>
      </c>
      <c r="H125" s="377"/>
      <c r="I125" s="903"/>
      <c r="J125" s="963"/>
      <c r="K125" s="1033" t="s">
        <v>20</v>
      </c>
      <c r="L125" s="376">
        <f>M125+N125</f>
        <v>0</v>
      </c>
      <c r="M125" s="377"/>
      <c r="N125" s="378"/>
      <c r="O125" s="837"/>
      <c r="P125" s="1033" t="s">
        <v>20</v>
      </c>
      <c r="Q125" s="376">
        <f>R125+S125</f>
        <v>0</v>
      </c>
      <c r="R125" s="377"/>
      <c r="S125" s="378"/>
      <c r="T125" s="378"/>
      <c r="U125" s="1033" t="s">
        <v>20</v>
      </c>
      <c r="V125" s="503" t="s">
        <v>20</v>
      </c>
      <c r="W125" s="504" t="s">
        <v>20</v>
      </c>
      <c r="X125" s="505" t="s">
        <v>20</v>
      </c>
    </row>
    <row r="126" spans="1:24" s="78" customFormat="1" ht="12.6" thickBot="1">
      <c r="A126" s="598"/>
      <c r="B126" s="1067"/>
      <c r="C126" s="1170"/>
      <c r="D126" s="72" t="s">
        <v>109</v>
      </c>
      <c r="E126" s="82" t="s">
        <v>112</v>
      </c>
      <c r="F126" s="83" t="s">
        <v>45</v>
      </c>
      <c r="G126" s="379">
        <f>IF(I126+H126&gt;0,AVERAGE(H126:I126),0)</f>
        <v>0</v>
      </c>
      <c r="H126" s="380"/>
      <c r="I126" s="904"/>
      <c r="J126" s="964"/>
      <c r="K126" s="1034" t="s">
        <v>20</v>
      </c>
      <c r="L126" s="379">
        <f>IF(N126+M126&gt;0,AVERAGE(M126:N126),0)</f>
        <v>0</v>
      </c>
      <c r="M126" s="380"/>
      <c r="N126" s="381"/>
      <c r="O126" s="838"/>
      <c r="P126" s="1034" t="s">
        <v>20</v>
      </c>
      <c r="Q126" s="379">
        <f>IF(S126+R126&gt;0,AVERAGE(R126:S126),0)</f>
        <v>0</v>
      </c>
      <c r="R126" s="380"/>
      <c r="S126" s="381"/>
      <c r="T126" s="381"/>
      <c r="U126" s="1034" t="s">
        <v>20</v>
      </c>
      <c r="V126" s="506" t="s">
        <v>20</v>
      </c>
      <c r="W126" s="507" t="s">
        <v>20</v>
      </c>
      <c r="X126" s="508" t="s">
        <v>20</v>
      </c>
    </row>
    <row r="127" spans="1:24" s="86" customFormat="1" ht="16.2" thickTop="1">
      <c r="A127" s="74"/>
      <c r="B127" s="1068" t="s">
        <v>117</v>
      </c>
      <c r="C127" s="1171">
        <v>2210</v>
      </c>
      <c r="D127" s="76" t="s">
        <v>109</v>
      </c>
      <c r="E127" s="84" t="s">
        <v>114</v>
      </c>
      <c r="F127" s="85" t="s">
        <v>26</v>
      </c>
      <c r="G127" s="292">
        <f>H127+I127</f>
        <v>0</v>
      </c>
      <c r="H127" s="374">
        <f>ROUND(H128*H129/1000,1)</f>
        <v>0</v>
      </c>
      <c r="I127" s="902">
        <f>ROUND(I128*I129/1000,1)</f>
        <v>0</v>
      </c>
      <c r="J127" s="962">
        <f>ROUND(J128*J129/1000,1)</f>
        <v>6.9</v>
      </c>
      <c r="K127" s="771">
        <f>G127+J127</f>
        <v>6.9</v>
      </c>
      <c r="L127" s="292">
        <f>M127+N127</f>
        <v>0</v>
      </c>
      <c r="M127" s="374">
        <f>ROUND(M128*M129/1000,1)</f>
        <v>0</v>
      </c>
      <c r="N127" s="375">
        <f>ROUND(N128*N129/1000,1)</f>
        <v>0</v>
      </c>
      <c r="O127" s="490">
        <f>ROUND(O128*O129/1000,1)</f>
        <v>7.3</v>
      </c>
      <c r="P127" s="771">
        <f>L127+O127</f>
        <v>7.3</v>
      </c>
      <c r="Q127" s="292">
        <f>R127+S127</f>
        <v>0</v>
      </c>
      <c r="R127" s="374">
        <f>ROUND(R128*R129/1000,1)</f>
        <v>0</v>
      </c>
      <c r="S127" s="375">
        <f>ROUND(S128*S129/1000,1)</f>
        <v>0</v>
      </c>
      <c r="T127" s="375">
        <f>ROUND(T128*T129/1000,1)</f>
        <v>7.6</v>
      </c>
      <c r="U127" s="771">
        <f>Q127+T127</f>
        <v>7.6</v>
      </c>
      <c r="V127" s="491">
        <f>IF(K127&gt;0,ROUND((G127/K127),3),0)</f>
        <v>0</v>
      </c>
      <c r="W127" s="492">
        <f>IF(P127&gt;0,ROUND((L127/P127),3),0)</f>
        <v>0</v>
      </c>
      <c r="X127" s="493">
        <f>IF(U127&gt;0,ROUND((Q127/U127),3),0)</f>
        <v>0</v>
      </c>
    </row>
    <row r="128" spans="1:24" s="78" customFormat="1" ht="12">
      <c r="A128" s="598"/>
      <c r="B128" s="1066"/>
      <c r="C128" s="1176"/>
      <c r="D128" s="92" t="s">
        <v>109</v>
      </c>
      <c r="E128" s="80" t="s">
        <v>115</v>
      </c>
      <c r="F128" s="81" t="s">
        <v>21</v>
      </c>
      <c r="G128" s="376">
        <f>H128+I128</f>
        <v>0</v>
      </c>
      <c r="H128" s="377"/>
      <c r="I128" s="903"/>
      <c r="J128" s="963">
        <v>5</v>
      </c>
      <c r="K128" s="1033" t="s">
        <v>20</v>
      </c>
      <c r="L128" s="376">
        <f>M128+N128</f>
        <v>0</v>
      </c>
      <c r="M128" s="377"/>
      <c r="N128" s="378"/>
      <c r="O128" s="837">
        <v>5</v>
      </c>
      <c r="P128" s="1033" t="s">
        <v>20</v>
      </c>
      <c r="Q128" s="376">
        <f>R128+S128</f>
        <v>0</v>
      </c>
      <c r="R128" s="377"/>
      <c r="S128" s="378"/>
      <c r="T128" s="378">
        <v>5</v>
      </c>
      <c r="U128" s="1033" t="s">
        <v>20</v>
      </c>
      <c r="V128" s="503" t="s">
        <v>20</v>
      </c>
      <c r="W128" s="504" t="s">
        <v>20</v>
      </c>
      <c r="X128" s="505" t="s">
        <v>20</v>
      </c>
    </row>
    <row r="129" spans="1:24" s="78" customFormat="1" ht="12.6" thickBot="1">
      <c r="A129" s="598"/>
      <c r="B129" s="1067"/>
      <c r="C129" s="1185"/>
      <c r="D129" s="106" t="s">
        <v>109</v>
      </c>
      <c r="E129" s="82" t="s">
        <v>116</v>
      </c>
      <c r="F129" s="83" t="s">
        <v>45</v>
      </c>
      <c r="G129" s="379">
        <f>IF(I129+H129&gt;0,AVERAGE(H129:I129),0)</f>
        <v>0</v>
      </c>
      <c r="H129" s="380"/>
      <c r="I129" s="904"/>
      <c r="J129" s="964">
        <v>1380.6</v>
      </c>
      <c r="K129" s="1034" t="s">
        <v>20</v>
      </c>
      <c r="L129" s="379">
        <f>IF(N129+M129&gt;0,AVERAGE(M129:N129),0)</f>
        <v>0</v>
      </c>
      <c r="M129" s="380"/>
      <c r="N129" s="381"/>
      <c r="O129" s="838">
        <v>1453.77</v>
      </c>
      <c r="P129" s="1034" t="s">
        <v>20</v>
      </c>
      <c r="Q129" s="379">
        <f>IF(S129+R129&gt;0,AVERAGE(R129:S129),0)</f>
        <v>0</v>
      </c>
      <c r="R129" s="380"/>
      <c r="S129" s="381"/>
      <c r="T129" s="381">
        <v>1526.46</v>
      </c>
      <c r="U129" s="1034" t="s">
        <v>20</v>
      </c>
      <c r="V129" s="506" t="s">
        <v>20</v>
      </c>
      <c r="W129" s="507" t="s">
        <v>20</v>
      </c>
      <c r="X129" s="508" t="s">
        <v>20</v>
      </c>
    </row>
    <row r="130" spans="1:24" s="77" customFormat="1" ht="27.6" thickTop="1" thickBot="1">
      <c r="B130" s="1071" t="s">
        <v>119</v>
      </c>
      <c r="C130" s="1172">
        <v>2210</v>
      </c>
      <c r="D130" s="88" t="s">
        <v>109</v>
      </c>
      <c r="E130" s="107" t="s">
        <v>118</v>
      </c>
      <c r="F130" s="87" t="s">
        <v>26</v>
      </c>
      <c r="G130" s="387">
        <f>G131+G134</f>
        <v>0</v>
      </c>
      <c r="H130" s="388">
        <f t="shared" ref="H130" si="52">H131+H134</f>
        <v>0</v>
      </c>
      <c r="I130" s="909">
        <f>I131+I134</f>
        <v>0</v>
      </c>
      <c r="J130" s="969">
        <f t="shared" ref="J130" si="53">J131+J134</f>
        <v>23.4</v>
      </c>
      <c r="K130" s="774">
        <f>G130+J130</f>
        <v>23.4</v>
      </c>
      <c r="L130" s="387">
        <f>L131+L134</f>
        <v>0</v>
      </c>
      <c r="M130" s="388">
        <f t="shared" ref="M130" si="54">M131+M134</f>
        <v>0</v>
      </c>
      <c r="N130" s="389">
        <f>N131+N134</f>
        <v>0</v>
      </c>
      <c r="O130" s="843">
        <f t="shared" ref="O130" si="55">O131+O134</f>
        <v>12.3</v>
      </c>
      <c r="P130" s="774">
        <f>L130+O130</f>
        <v>12.3</v>
      </c>
      <c r="Q130" s="387">
        <f>Q131+Q134</f>
        <v>0</v>
      </c>
      <c r="R130" s="388">
        <f t="shared" ref="R130" si="56">R131+R134</f>
        <v>0</v>
      </c>
      <c r="S130" s="389">
        <f>S131+S134</f>
        <v>0</v>
      </c>
      <c r="T130" s="389">
        <f t="shared" ref="T130" si="57">T131+T134</f>
        <v>12.9</v>
      </c>
      <c r="U130" s="774">
        <f>Q130+T130</f>
        <v>12.9</v>
      </c>
      <c r="V130" s="515">
        <f>IF(K130&gt;0,ROUND((G130/K130),3),0)</f>
        <v>0</v>
      </c>
      <c r="W130" s="516">
        <f>IF(P130&gt;0,ROUND((L130/P130),3),0)</f>
        <v>0</v>
      </c>
      <c r="X130" s="517">
        <f>IF(U130&gt;0,ROUND((Q130/U130),3),0)</f>
        <v>0</v>
      </c>
    </row>
    <row r="131" spans="1:24" s="86" customFormat="1" ht="37.799999999999997" thickTop="1">
      <c r="A131" s="247"/>
      <c r="B131" s="1073" t="s">
        <v>620</v>
      </c>
      <c r="C131" s="1186">
        <v>2210</v>
      </c>
      <c r="D131" s="108" t="s">
        <v>109</v>
      </c>
      <c r="E131" s="99" t="s">
        <v>518</v>
      </c>
      <c r="F131" s="39" t="s">
        <v>26</v>
      </c>
      <c r="G131" s="292">
        <f>H131+I131</f>
        <v>0</v>
      </c>
      <c r="H131" s="374">
        <f>ROUND(H132*H133/1000,1)</f>
        <v>0</v>
      </c>
      <c r="I131" s="902">
        <f>ROUND(I132*I133/1000,1)</f>
        <v>0</v>
      </c>
      <c r="J131" s="962">
        <f>ROUND(J132*J133/1000,1)</f>
        <v>23.4</v>
      </c>
      <c r="K131" s="771">
        <f>G131+J131</f>
        <v>23.4</v>
      </c>
      <c r="L131" s="292">
        <f>M131+N131</f>
        <v>0</v>
      </c>
      <c r="M131" s="374">
        <f>ROUND(M132*M133/1000,1)</f>
        <v>0</v>
      </c>
      <c r="N131" s="375">
        <f>ROUND(N132*N133/1000,1)</f>
        <v>0</v>
      </c>
      <c r="O131" s="490">
        <f>ROUND(O132*O133/1000,1)</f>
        <v>12.3</v>
      </c>
      <c r="P131" s="771">
        <f>L131+O131</f>
        <v>12.3</v>
      </c>
      <c r="Q131" s="292">
        <f>R131+S131</f>
        <v>0</v>
      </c>
      <c r="R131" s="374">
        <f>ROUND(R132*R133/1000,1)</f>
        <v>0</v>
      </c>
      <c r="S131" s="375">
        <f>ROUND(S132*S133/1000,1)</f>
        <v>0</v>
      </c>
      <c r="T131" s="375">
        <f>ROUND(T132*T133/1000,1)</f>
        <v>12.9</v>
      </c>
      <c r="U131" s="771">
        <f>Q131+T131</f>
        <v>12.9</v>
      </c>
      <c r="V131" s="491">
        <f>IF(K131&gt;0,ROUND((G131/K131),3),0)</f>
        <v>0</v>
      </c>
      <c r="W131" s="492">
        <f>IF(P131&gt;0,ROUND((L131/P131),3),0)</f>
        <v>0</v>
      </c>
      <c r="X131" s="493">
        <f>IF(U131&gt;0,ROUND((Q131/U131),3),0)</f>
        <v>0</v>
      </c>
    </row>
    <row r="132" spans="1:24" s="109" customFormat="1" ht="12">
      <c r="A132" s="598"/>
      <c r="B132" s="1079"/>
      <c r="C132" s="1187"/>
      <c r="D132" s="92" t="s">
        <v>109</v>
      </c>
      <c r="E132" s="94" t="s">
        <v>68</v>
      </c>
      <c r="F132" s="81" t="s">
        <v>21</v>
      </c>
      <c r="G132" s="376">
        <f>H132+I132</f>
        <v>0</v>
      </c>
      <c r="H132" s="377"/>
      <c r="I132" s="903"/>
      <c r="J132" s="963">
        <v>10</v>
      </c>
      <c r="K132" s="1031" t="s">
        <v>20</v>
      </c>
      <c r="L132" s="376">
        <f>M132+N132</f>
        <v>0</v>
      </c>
      <c r="M132" s="377"/>
      <c r="N132" s="378"/>
      <c r="O132" s="837">
        <v>5</v>
      </c>
      <c r="P132" s="1031" t="s">
        <v>20</v>
      </c>
      <c r="Q132" s="376">
        <f>R132+S132</f>
        <v>0</v>
      </c>
      <c r="R132" s="377"/>
      <c r="S132" s="378"/>
      <c r="T132" s="378">
        <v>5</v>
      </c>
      <c r="U132" s="1031" t="s">
        <v>20</v>
      </c>
      <c r="V132" s="503" t="s">
        <v>20</v>
      </c>
      <c r="W132" s="504" t="s">
        <v>20</v>
      </c>
      <c r="X132" s="505" t="s">
        <v>20</v>
      </c>
    </row>
    <row r="133" spans="1:24" s="109" customFormat="1" ht="12">
      <c r="A133" s="598"/>
      <c r="B133" s="1079"/>
      <c r="C133" s="1187"/>
      <c r="D133" s="92" t="s">
        <v>109</v>
      </c>
      <c r="E133" s="94" t="s">
        <v>69</v>
      </c>
      <c r="F133" s="81" t="s">
        <v>45</v>
      </c>
      <c r="G133" s="395">
        <f>IF(I133+H133&gt;0,AVERAGE(H133:I133),0)</f>
        <v>0</v>
      </c>
      <c r="H133" s="396"/>
      <c r="I133" s="912"/>
      <c r="J133" s="972">
        <v>2336.4</v>
      </c>
      <c r="K133" s="1031" t="s">
        <v>20</v>
      </c>
      <c r="L133" s="395">
        <f>IF(N133+M133&gt;0,AVERAGE(M133:N133),0)</f>
        <v>0</v>
      </c>
      <c r="M133" s="396"/>
      <c r="N133" s="397"/>
      <c r="O133" s="845">
        <v>2460.23</v>
      </c>
      <c r="P133" s="1031" t="s">
        <v>20</v>
      </c>
      <c r="Q133" s="395">
        <f>IF(S133+R133&gt;0,AVERAGE(R133:S133),0)</f>
        <v>0</v>
      </c>
      <c r="R133" s="396"/>
      <c r="S133" s="397"/>
      <c r="T133" s="397">
        <v>2583.2399999999998</v>
      </c>
      <c r="U133" s="1031" t="s">
        <v>20</v>
      </c>
      <c r="V133" s="503" t="s">
        <v>20</v>
      </c>
      <c r="W133" s="504" t="s">
        <v>20</v>
      </c>
      <c r="X133" s="505" t="s">
        <v>20</v>
      </c>
    </row>
    <row r="134" spans="1:24" s="86" customFormat="1" ht="26.4">
      <c r="A134" s="247"/>
      <c r="B134" s="1073" t="s">
        <v>621</v>
      </c>
      <c r="C134" s="1186">
        <v>2210</v>
      </c>
      <c r="D134" s="108" t="s">
        <v>109</v>
      </c>
      <c r="E134" s="99" t="s">
        <v>683</v>
      </c>
      <c r="F134" s="39" t="s">
        <v>26</v>
      </c>
      <c r="G134" s="289">
        <f>H134+I134</f>
        <v>0</v>
      </c>
      <c r="H134" s="393">
        <f>ROUND(H135*H136/1000,1)</f>
        <v>0</v>
      </c>
      <c r="I134" s="911">
        <f>ROUND(I135*I136/1000,1)</f>
        <v>0</v>
      </c>
      <c r="J134" s="971">
        <f>ROUND(J135*J136/1000,1)</f>
        <v>0</v>
      </c>
      <c r="K134" s="775">
        <f>G134+J134</f>
        <v>0</v>
      </c>
      <c r="L134" s="289">
        <f>M134+N134</f>
        <v>0</v>
      </c>
      <c r="M134" s="393">
        <f>ROUND(M135*M136/1000,1)</f>
        <v>0</v>
      </c>
      <c r="N134" s="394">
        <f>ROUND(N135*N136/1000,1)</f>
        <v>0</v>
      </c>
      <c r="O134" s="521">
        <f>ROUND(O135*O136/1000,1)</f>
        <v>0</v>
      </c>
      <c r="P134" s="775">
        <f>L134+O134</f>
        <v>0</v>
      </c>
      <c r="Q134" s="289">
        <f>R134+S134</f>
        <v>0</v>
      </c>
      <c r="R134" s="393">
        <f>ROUND(R135*R136/1000,1)</f>
        <v>0</v>
      </c>
      <c r="S134" s="394">
        <f>ROUND(S135*S136/1000,1)</f>
        <v>0</v>
      </c>
      <c r="T134" s="394">
        <f>ROUND(T135*T136/1000,1)</f>
        <v>0</v>
      </c>
      <c r="U134" s="775">
        <f>Q134+T134</f>
        <v>0</v>
      </c>
      <c r="V134" s="491">
        <f>IF(K134&gt;0,ROUND((G134/K134),3),0)</f>
        <v>0</v>
      </c>
      <c r="W134" s="492">
        <f>IF(P134&gt;0,ROUND((L134/P134),3),0)</f>
        <v>0</v>
      </c>
      <c r="X134" s="493">
        <f>IF(U134&gt;0,ROUND((Q134/U134),3),0)</f>
        <v>0</v>
      </c>
    </row>
    <row r="135" spans="1:24" s="109" customFormat="1" ht="12">
      <c r="A135" s="598"/>
      <c r="B135" s="1079"/>
      <c r="C135" s="1187"/>
      <c r="D135" s="92" t="s">
        <v>109</v>
      </c>
      <c r="E135" s="94" t="s">
        <v>68</v>
      </c>
      <c r="F135" s="81" t="s">
        <v>21</v>
      </c>
      <c r="G135" s="376">
        <f>H135+I135</f>
        <v>0</v>
      </c>
      <c r="H135" s="377"/>
      <c r="I135" s="903"/>
      <c r="J135" s="963"/>
      <c r="K135" s="1033" t="s">
        <v>20</v>
      </c>
      <c r="L135" s="376">
        <f>M135+N135</f>
        <v>0</v>
      </c>
      <c r="M135" s="377"/>
      <c r="N135" s="378"/>
      <c r="O135" s="837"/>
      <c r="P135" s="1033" t="s">
        <v>20</v>
      </c>
      <c r="Q135" s="376">
        <f>R135+S135</f>
        <v>0</v>
      </c>
      <c r="R135" s="377"/>
      <c r="S135" s="378"/>
      <c r="T135" s="378"/>
      <c r="U135" s="1033" t="s">
        <v>20</v>
      </c>
      <c r="V135" s="503" t="s">
        <v>20</v>
      </c>
      <c r="W135" s="504" t="s">
        <v>20</v>
      </c>
      <c r="X135" s="505" t="s">
        <v>20</v>
      </c>
    </row>
    <row r="136" spans="1:24" s="109" customFormat="1" ht="12.6" thickBot="1">
      <c r="A136" s="598"/>
      <c r="B136" s="1080"/>
      <c r="C136" s="1188"/>
      <c r="D136" s="106" t="s">
        <v>109</v>
      </c>
      <c r="E136" s="95" t="s">
        <v>69</v>
      </c>
      <c r="F136" s="83" t="s">
        <v>45</v>
      </c>
      <c r="G136" s="379">
        <f>IF(I136+H136&gt;0,AVERAGE(H136:I136),0)</f>
        <v>0</v>
      </c>
      <c r="H136" s="380"/>
      <c r="I136" s="904"/>
      <c r="J136" s="964"/>
      <c r="K136" s="1034" t="s">
        <v>20</v>
      </c>
      <c r="L136" s="379">
        <f>IF(N136+M136&gt;0,AVERAGE(M136:N136),0)</f>
        <v>0</v>
      </c>
      <c r="M136" s="380"/>
      <c r="N136" s="381"/>
      <c r="O136" s="838"/>
      <c r="P136" s="1034" t="s">
        <v>20</v>
      </c>
      <c r="Q136" s="379">
        <f>IF(S136+R136&gt;0,AVERAGE(R136:S136),0)</f>
        <v>0</v>
      </c>
      <c r="R136" s="380"/>
      <c r="S136" s="381"/>
      <c r="T136" s="381"/>
      <c r="U136" s="1034" t="s">
        <v>20</v>
      </c>
      <c r="V136" s="506" t="s">
        <v>20</v>
      </c>
      <c r="W136" s="507" t="s">
        <v>20</v>
      </c>
      <c r="X136" s="508" t="s">
        <v>20</v>
      </c>
    </row>
    <row r="137" spans="1:24" s="77" customFormat="1" ht="16.8" thickTop="1" thickBot="1">
      <c r="A137" s="74"/>
      <c r="B137" s="1071" t="s">
        <v>351</v>
      </c>
      <c r="C137" s="1172">
        <v>2210</v>
      </c>
      <c r="D137" s="88" t="s">
        <v>109</v>
      </c>
      <c r="E137" s="107" t="s">
        <v>120</v>
      </c>
      <c r="F137" s="87" t="s">
        <v>26</v>
      </c>
      <c r="G137" s="387">
        <f>G138+G141</f>
        <v>0</v>
      </c>
      <c r="H137" s="388">
        <f t="shared" ref="H137" si="58">H138+H141</f>
        <v>0</v>
      </c>
      <c r="I137" s="909">
        <f>I138+I141</f>
        <v>0</v>
      </c>
      <c r="J137" s="969">
        <f t="shared" ref="J137" si="59">J138+J141</f>
        <v>52.5</v>
      </c>
      <c r="K137" s="774">
        <f>G137+J137</f>
        <v>52.5</v>
      </c>
      <c r="L137" s="387">
        <f>L138+L141</f>
        <v>0</v>
      </c>
      <c r="M137" s="388">
        <f t="shared" ref="M137" si="60">M138+M141</f>
        <v>0</v>
      </c>
      <c r="N137" s="389">
        <f>N138+N141</f>
        <v>0</v>
      </c>
      <c r="O137" s="843">
        <f t="shared" ref="O137" si="61">O138+O141</f>
        <v>55.3</v>
      </c>
      <c r="P137" s="774">
        <f>L137+O137</f>
        <v>55.3</v>
      </c>
      <c r="Q137" s="387">
        <f>Q138+Q141</f>
        <v>0</v>
      </c>
      <c r="R137" s="388">
        <f t="shared" ref="R137" si="62">R138+R141</f>
        <v>0</v>
      </c>
      <c r="S137" s="389">
        <f>S138+S141</f>
        <v>0</v>
      </c>
      <c r="T137" s="389">
        <f t="shared" ref="T137" si="63">T138+T141</f>
        <v>58</v>
      </c>
      <c r="U137" s="774">
        <f>Q137+T137</f>
        <v>58</v>
      </c>
      <c r="V137" s="515">
        <f>IF(K137&gt;0,ROUND((G137/K137),3),0)</f>
        <v>0</v>
      </c>
      <c r="W137" s="516">
        <f>IF(P137&gt;0,ROUND((L137/P137),3),0)</f>
        <v>0</v>
      </c>
      <c r="X137" s="517">
        <f>IF(U137&gt;0,ROUND((Q137/U137),3),0)</f>
        <v>0</v>
      </c>
    </row>
    <row r="138" spans="1:24" s="86" customFormat="1" ht="26.4" thickTop="1">
      <c r="A138" s="247"/>
      <c r="B138" s="1073" t="s">
        <v>352</v>
      </c>
      <c r="C138" s="1186">
        <v>2210</v>
      </c>
      <c r="D138" s="108" t="s">
        <v>109</v>
      </c>
      <c r="E138" s="110" t="s">
        <v>519</v>
      </c>
      <c r="F138" s="39" t="s">
        <v>26</v>
      </c>
      <c r="G138" s="292">
        <f>H138+I138</f>
        <v>0</v>
      </c>
      <c r="H138" s="374">
        <f>ROUND(H139*H140/1000,1)</f>
        <v>0</v>
      </c>
      <c r="I138" s="902">
        <f>ROUND(I139*I140/1000,1)</f>
        <v>0</v>
      </c>
      <c r="J138" s="962">
        <f>ROUND(J139*J140/1000,1)</f>
        <v>0</v>
      </c>
      <c r="K138" s="771">
        <f>G138+J138</f>
        <v>0</v>
      </c>
      <c r="L138" s="292">
        <f>M138+N138</f>
        <v>0</v>
      </c>
      <c r="M138" s="374">
        <f>ROUND(M139*M140/1000,1)</f>
        <v>0</v>
      </c>
      <c r="N138" s="375">
        <f>ROUND(N139*N140/1000,1)</f>
        <v>0</v>
      </c>
      <c r="O138" s="490">
        <f>ROUND(O139*O140/1000,1)</f>
        <v>0</v>
      </c>
      <c r="P138" s="771">
        <f>L138+O138</f>
        <v>0</v>
      </c>
      <c r="Q138" s="292">
        <f>R138+S138</f>
        <v>0</v>
      </c>
      <c r="R138" s="374">
        <f>ROUND(R139*R140/1000,1)</f>
        <v>0</v>
      </c>
      <c r="S138" s="375">
        <f>ROUND(S139*S140/1000,1)</f>
        <v>0</v>
      </c>
      <c r="T138" s="375">
        <f>ROUND(T139*T140/1000,1)</f>
        <v>0</v>
      </c>
      <c r="U138" s="771">
        <f>Q138+T138</f>
        <v>0</v>
      </c>
      <c r="V138" s="491">
        <f>IF(K138&gt;0,ROUND((G138/K138),3),0)</f>
        <v>0</v>
      </c>
      <c r="W138" s="492">
        <f>IF(P138&gt;0,ROUND((L138/P138),3),0)</f>
        <v>0</v>
      </c>
      <c r="X138" s="493">
        <f>IF(U138&gt;0,ROUND((Q138/U138),3),0)</f>
        <v>0</v>
      </c>
    </row>
    <row r="139" spans="1:24" s="109" customFormat="1" ht="12">
      <c r="A139" s="598"/>
      <c r="B139" s="1079"/>
      <c r="C139" s="1187"/>
      <c r="D139" s="92" t="s">
        <v>109</v>
      </c>
      <c r="E139" s="94" t="s">
        <v>68</v>
      </c>
      <c r="F139" s="81" t="s">
        <v>21</v>
      </c>
      <c r="G139" s="376">
        <f>H139+I139</f>
        <v>0</v>
      </c>
      <c r="H139" s="377"/>
      <c r="I139" s="903"/>
      <c r="J139" s="963"/>
      <c r="K139" s="1031" t="s">
        <v>20</v>
      </c>
      <c r="L139" s="376">
        <f>M139+N139</f>
        <v>0</v>
      </c>
      <c r="M139" s="377"/>
      <c r="N139" s="378"/>
      <c r="O139" s="837"/>
      <c r="P139" s="1031" t="s">
        <v>20</v>
      </c>
      <c r="Q139" s="376">
        <f>R139+S139</f>
        <v>0</v>
      </c>
      <c r="R139" s="377"/>
      <c r="S139" s="378"/>
      <c r="T139" s="378"/>
      <c r="U139" s="1031" t="s">
        <v>20</v>
      </c>
      <c r="V139" s="503" t="s">
        <v>20</v>
      </c>
      <c r="W139" s="504" t="s">
        <v>20</v>
      </c>
      <c r="X139" s="505" t="s">
        <v>20</v>
      </c>
    </row>
    <row r="140" spans="1:24" s="109" customFormat="1" ht="12">
      <c r="A140" s="598"/>
      <c r="B140" s="1079"/>
      <c r="C140" s="1187"/>
      <c r="D140" s="92" t="s">
        <v>109</v>
      </c>
      <c r="E140" s="104" t="s">
        <v>69</v>
      </c>
      <c r="F140" s="81" t="s">
        <v>45</v>
      </c>
      <c r="G140" s="395">
        <f>IF(I140+H140&gt;0,AVERAGE(H140:I140),0)</f>
        <v>0</v>
      </c>
      <c r="H140" s="396"/>
      <c r="I140" s="912"/>
      <c r="J140" s="972"/>
      <c r="K140" s="1031" t="s">
        <v>20</v>
      </c>
      <c r="L140" s="395">
        <f>IF(N140+M140&gt;0,AVERAGE(M140:N140),0)</f>
        <v>0</v>
      </c>
      <c r="M140" s="396"/>
      <c r="N140" s="397"/>
      <c r="O140" s="845"/>
      <c r="P140" s="1031" t="s">
        <v>20</v>
      </c>
      <c r="Q140" s="395">
        <f>IF(S140+R140&gt;0,AVERAGE(R140:S140),0)</f>
        <v>0</v>
      </c>
      <c r="R140" s="396"/>
      <c r="S140" s="397"/>
      <c r="T140" s="397"/>
      <c r="U140" s="1031" t="s">
        <v>20</v>
      </c>
      <c r="V140" s="503" t="s">
        <v>20</v>
      </c>
      <c r="W140" s="504" t="s">
        <v>20</v>
      </c>
      <c r="X140" s="505" t="s">
        <v>20</v>
      </c>
    </row>
    <row r="141" spans="1:24" s="86" customFormat="1" ht="25.2">
      <c r="A141" s="247"/>
      <c r="B141" s="1073" t="s">
        <v>353</v>
      </c>
      <c r="C141" s="1186">
        <v>2210</v>
      </c>
      <c r="D141" s="108" t="s">
        <v>109</v>
      </c>
      <c r="E141" s="111" t="s">
        <v>520</v>
      </c>
      <c r="F141" s="85" t="s">
        <v>26</v>
      </c>
      <c r="G141" s="292">
        <f>H141+I141</f>
        <v>0</v>
      </c>
      <c r="H141" s="374">
        <f>ROUND(H142*H143/1000,1)</f>
        <v>0</v>
      </c>
      <c r="I141" s="902">
        <f>ROUND(I142*I143/1000,1)</f>
        <v>0</v>
      </c>
      <c r="J141" s="962">
        <f>ROUND(J142*J143/1000,1)</f>
        <v>52.5</v>
      </c>
      <c r="K141" s="771">
        <f>G141+J141</f>
        <v>52.5</v>
      </c>
      <c r="L141" s="292">
        <f>M141+N141</f>
        <v>0</v>
      </c>
      <c r="M141" s="374">
        <f>ROUND(M142*M143/1000,1)</f>
        <v>0</v>
      </c>
      <c r="N141" s="375">
        <f>ROUND(N142*N143/1000,1)</f>
        <v>0</v>
      </c>
      <c r="O141" s="490">
        <f>ROUND(O142*O143/1000,1)</f>
        <v>55.3</v>
      </c>
      <c r="P141" s="771">
        <f>L141+O141</f>
        <v>55.3</v>
      </c>
      <c r="Q141" s="292">
        <f>R141+S141</f>
        <v>0</v>
      </c>
      <c r="R141" s="374">
        <f>ROUND(R142*R143/1000,1)</f>
        <v>0</v>
      </c>
      <c r="S141" s="375">
        <f>ROUND(S142*S143/1000,1)</f>
        <v>0</v>
      </c>
      <c r="T141" s="375">
        <f>ROUND(T142*T143/1000,1)</f>
        <v>58</v>
      </c>
      <c r="U141" s="771">
        <f>Q141+T141</f>
        <v>58</v>
      </c>
      <c r="V141" s="491">
        <f>IF(K141&gt;0,ROUND((G141/K141),3),0)</f>
        <v>0</v>
      </c>
      <c r="W141" s="492">
        <f>IF(P141&gt;0,ROUND((L141/P141),3),0)</f>
        <v>0</v>
      </c>
      <c r="X141" s="493">
        <f>IF(U141&gt;0,ROUND((Q141/U141),3),0)</f>
        <v>0</v>
      </c>
    </row>
    <row r="142" spans="1:24" s="109" customFormat="1" ht="12">
      <c r="A142" s="598"/>
      <c r="B142" s="1079"/>
      <c r="C142" s="1187"/>
      <c r="D142" s="92" t="s">
        <v>109</v>
      </c>
      <c r="E142" s="94" t="s">
        <v>68</v>
      </c>
      <c r="F142" s="81" t="s">
        <v>21</v>
      </c>
      <c r="G142" s="376">
        <f>H142+I142</f>
        <v>0</v>
      </c>
      <c r="H142" s="377"/>
      <c r="I142" s="903"/>
      <c r="J142" s="963">
        <v>15</v>
      </c>
      <c r="K142" s="1033" t="s">
        <v>20</v>
      </c>
      <c r="L142" s="376">
        <f>M142+N142</f>
        <v>0</v>
      </c>
      <c r="M142" s="377"/>
      <c r="N142" s="378"/>
      <c r="O142" s="837">
        <v>15</v>
      </c>
      <c r="P142" s="1033" t="s">
        <v>20</v>
      </c>
      <c r="Q142" s="376">
        <f>R142+S142</f>
        <v>0</v>
      </c>
      <c r="R142" s="377"/>
      <c r="S142" s="378"/>
      <c r="T142" s="378">
        <v>15</v>
      </c>
      <c r="U142" s="1033" t="s">
        <v>20</v>
      </c>
      <c r="V142" s="503" t="s">
        <v>20</v>
      </c>
      <c r="W142" s="504" t="s">
        <v>20</v>
      </c>
      <c r="X142" s="505" t="s">
        <v>20</v>
      </c>
    </row>
    <row r="143" spans="1:24" s="109" customFormat="1" ht="12.6" thickBot="1">
      <c r="A143" s="598"/>
      <c r="B143" s="1080"/>
      <c r="C143" s="1188"/>
      <c r="D143" s="106" t="s">
        <v>109</v>
      </c>
      <c r="E143" s="95" t="s">
        <v>69</v>
      </c>
      <c r="F143" s="83" t="s">
        <v>45</v>
      </c>
      <c r="G143" s="379">
        <f>IF(I143+H143&gt;0,AVERAGE(H143:I143),0)</f>
        <v>0</v>
      </c>
      <c r="H143" s="380"/>
      <c r="I143" s="904"/>
      <c r="J143" s="964">
        <v>3500</v>
      </c>
      <c r="K143" s="1034" t="s">
        <v>20</v>
      </c>
      <c r="L143" s="379">
        <f>IF(N143+M143&gt;0,AVERAGE(M143:N143),0)</f>
        <v>0</v>
      </c>
      <c r="M143" s="380"/>
      <c r="N143" s="381"/>
      <c r="O143" s="838">
        <v>3685.5</v>
      </c>
      <c r="P143" s="1034" t="s">
        <v>20</v>
      </c>
      <c r="Q143" s="379">
        <f>IF(S143+R143&gt;0,AVERAGE(R143:S143),0)</f>
        <v>0</v>
      </c>
      <c r="R143" s="380"/>
      <c r="S143" s="381"/>
      <c r="T143" s="381">
        <v>3869.78</v>
      </c>
      <c r="U143" s="1034" t="s">
        <v>20</v>
      </c>
      <c r="V143" s="506" t="s">
        <v>20</v>
      </c>
      <c r="W143" s="507" t="s">
        <v>20</v>
      </c>
      <c r="X143" s="508" t="s">
        <v>20</v>
      </c>
    </row>
    <row r="144" spans="1:24" s="13" customFormat="1" ht="16.8" thickTop="1" thickBot="1">
      <c r="A144" s="74"/>
      <c r="B144" s="1081" t="s">
        <v>354</v>
      </c>
      <c r="C144" s="1189">
        <v>2210</v>
      </c>
      <c r="D144" s="113" t="s">
        <v>121</v>
      </c>
      <c r="E144" s="89" t="s">
        <v>122</v>
      </c>
      <c r="F144" s="112" t="s">
        <v>26</v>
      </c>
      <c r="G144" s="328">
        <f>H144+I144</f>
        <v>0.5</v>
      </c>
      <c r="H144" s="382"/>
      <c r="I144" s="905">
        <v>0.5</v>
      </c>
      <c r="J144" s="965">
        <v>2.7</v>
      </c>
      <c r="K144" s="772">
        <f>G144+J144</f>
        <v>3.2</v>
      </c>
      <c r="L144" s="328">
        <f>M144+N144</f>
        <v>0.5</v>
      </c>
      <c r="M144" s="382"/>
      <c r="N144" s="383">
        <v>0.5</v>
      </c>
      <c r="O144" s="839">
        <v>2.9</v>
      </c>
      <c r="P144" s="772">
        <f>L144+O144</f>
        <v>3.4</v>
      </c>
      <c r="Q144" s="328">
        <f>R144+S144</f>
        <v>0.5</v>
      </c>
      <c r="R144" s="382"/>
      <c r="S144" s="383">
        <v>0.5</v>
      </c>
      <c r="T144" s="383">
        <v>3</v>
      </c>
      <c r="U144" s="772">
        <f>Q144+T144</f>
        <v>3.5</v>
      </c>
      <c r="V144" s="515">
        <f>IF(K144&gt;0,ROUND((G144/K144),3),0)</f>
        <v>0.156</v>
      </c>
      <c r="W144" s="516">
        <f>IF(P144&gt;0,ROUND((L144/P144),3),0)</f>
        <v>0.14699999999999999</v>
      </c>
      <c r="X144" s="517">
        <f>IF(U144&gt;0,ROUND((Q144/U144),3),0)</f>
        <v>0.14299999999999999</v>
      </c>
    </row>
    <row r="145" spans="1:24" s="86" customFormat="1" ht="16.8" thickTop="1" thickBot="1">
      <c r="A145" s="74"/>
      <c r="B145" s="1069" t="s">
        <v>127</v>
      </c>
      <c r="C145" s="1190">
        <v>2210</v>
      </c>
      <c r="D145" s="114" t="s">
        <v>123</v>
      </c>
      <c r="E145" s="89" t="s">
        <v>124</v>
      </c>
      <c r="F145" s="90" t="s">
        <v>26</v>
      </c>
      <c r="G145" s="387">
        <f t="shared" ref="G145:H145" si="64">ROUND(G146+G149+G152+G155,1)</f>
        <v>0</v>
      </c>
      <c r="H145" s="388">
        <f t="shared" si="64"/>
        <v>0</v>
      </c>
      <c r="I145" s="909">
        <f>ROUND(I146+I149+I152+I155,1)</f>
        <v>0</v>
      </c>
      <c r="J145" s="969">
        <f t="shared" ref="J145" si="65">ROUND(J146+J149+J152+J155,1)</f>
        <v>0</v>
      </c>
      <c r="K145" s="774">
        <f>G145+J145</f>
        <v>0</v>
      </c>
      <c r="L145" s="387">
        <f t="shared" ref="L145:M145" si="66">ROUND(L146+L149+L152+L155,1)</f>
        <v>0</v>
      </c>
      <c r="M145" s="388">
        <f t="shared" si="66"/>
        <v>0</v>
      </c>
      <c r="N145" s="389">
        <f>ROUND(N146+N149+N152+N155,1)</f>
        <v>0</v>
      </c>
      <c r="O145" s="843">
        <f t="shared" ref="O145" si="67">ROUND(O146+O149+O152+O155,1)</f>
        <v>0</v>
      </c>
      <c r="P145" s="774">
        <f>L145+O145</f>
        <v>0</v>
      </c>
      <c r="Q145" s="387">
        <f t="shared" ref="Q145:R145" si="68">ROUND(Q146+Q149+Q152+Q155,1)</f>
        <v>0</v>
      </c>
      <c r="R145" s="388">
        <f t="shared" si="68"/>
        <v>0</v>
      </c>
      <c r="S145" s="389">
        <f>ROUND(S146+S149+S152+S155,1)</f>
        <v>0</v>
      </c>
      <c r="T145" s="389">
        <f t="shared" ref="T145" si="69">ROUND(T146+T149+T152+T155,1)</f>
        <v>0</v>
      </c>
      <c r="U145" s="774">
        <f>Q145+T145</f>
        <v>0</v>
      </c>
      <c r="V145" s="511">
        <f>IF(K145&gt;0,ROUND((G145/K145),3),0)</f>
        <v>0</v>
      </c>
      <c r="W145" s="512">
        <f>IF(P145&gt;0,ROUND((L145/P145),3),0)</f>
        <v>0</v>
      </c>
      <c r="X145" s="513">
        <f>IF(U145&gt;0,ROUND((Q145/U145),3),0)</f>
        <v>0</v>
      </c>
    </row>
    <row r="146" spans="1:24" s="86" customFormat="1" ht="14.4" thickTop="1">
      <c r="A146" s="247"/>
      <c r="B146" s="1073" t="s">
        <v>355</v>
      </c>
      <c r="C146" s="1186">
        <v>2210</v>
      </c>
      <c r="D146" s="108" t="s">
        <v>123</v>
      </c>
      <c r="E146" s="99" t="s">
        <v>125</v>
      </c>
      <c r="F146" s="39" t="s">
        <v>26</v>
      </c>
      <c r="G146" s="292">
        <f>H146+I146</f>
        <v>0</v>
      </c>
      <c r="H146" s="374">
        <f>ROUND(H147*H148/1000,1)</f>
        <v>0</v>
      </c>
      <c r="I146" s="902">
        <f>ROUND(I147*I148/1000,1)</f>
        <v>0</v>
      </c>
      <c r="J146" s="962">
        <f>ROUND(J147*J148/1000,1)</f>
        <v>0</v>
      </c>
      <c r="K146" s="771">
        <f>G146+J146</f>
        <v>0</v>
      </c>
      <c r="L146" s="292">
        <f>M146+N146</f>
        <v>0</v>
      </c>
      <c r="M146" s="374">
        <f>ROUND(M147*M148/1000,1)</f>
        <v>0</v>
      </c>
      <c r="N146" s="375">
        <f>ROUND(N147*N148/1000,1)</f>
        <v>0</v>
      </c>
      <c r="O146" s="490">
        <f>ROUND(O147*O148/1000,1)</f>
        <v>0</v>
      </c>
      <c r="P146" s="771">
        <f>L146+O146</f>
        <v>0</v>
      </c>
      <c r="Q146" s="292">
        <f>R146+S146</f>
        <v>0</v>
      </c>
      <c r="R146" s="374">
        <f>ROUND(R147*R148/1000,1)</f>
        <v>0</v>
      </c>
      <c r="S146" s="375">
        <f>ROUND(S147*S148/1000,1)</f>
        <v>0</v>
      </c>
      <c r="T146" s="375">
        <f>ROUND(T147*T148/1000,1)</f>
        <v>0</v>
      </c>
      <c r="U146" s="771">
        <f>Q146+T146</f>
        <v>0</v>
      </c>
      <c r="V146" s="491">
        <f>IF(K146&gt;0,ROUND((G146/K146),3),0)</f>
        <v>0</v>
      </c>
      <c r="W146" s="492">
        <f>IF(P146&gt;0,ROUND((L146/P146),3),0)</f>
        <v>0</v>
      </c>
      <c r="X146" s="493">
        <f>IF(U146&gt;0,ROUND((Q146/U146),3),0)</f>
        <v>0</v>
      </c>
    </row>
    <row r="147" spans="1:24" s="100" customFormat="1" ht="12">
      <c r="A147" s="598"/>
      <c r="B147" s="1074"/>
      <c r="C147" s="1191"/>
      <c r="D147" s="92" t="s">
        <v>123</v>
      </c>
      <c r="E147" s="94" t="s">
        <v>68</v>
      </c>
      <c r="F147" s="81" t="s">
        <v>21</v>
      </c>
      <c r="G147" s="376">
        <f>H147+I147</f>
        <v>0</v>
      </c>
      <c r="H147" s="377"/>
      <c r="I147" s="903"/>
      <c r="J147" s="963"/>
      <c r="K147" s="1031" t="s">
        <v>20</v>
      </c>
      <c r="L147" s="376">
        <f>M147+N147</f>
        <v>0</v>
      </c>
      <c r="M147" s="377"/>
      <c r="N147" s="378"/>
      <c r="O147" s="837"/>
      <c r="P147" s="1031" t="s">
        <v>20</v>
      </c>
      <c r="Q147" s="376">
        <f>R147+S147</f>
        <v>0</v>
      </c>
      <c r="R147" s="377"/>
      <c r="S147" s="378"/>
      <c r="T147" s="378"/>
      <c r="U147" s="1031" t="s">
        <v>20</v>
      </c>
      <c r="V147" s="503" t="s">
        <v>20</v>
      </c>
      <c r="W147" s="504" t="s">
        <v>20</v>
      </c>
      <c r="X147" s="505" t="s">
        <v>20</v>
      </c>
    </row>
    <row r="148" spans="1:24" s="100" customFormat="1" ht="12">
      <c r="A148" s="598"/>
      <c r="B148" s="1074"/>
      <c r="C148" s="1191"/>
      <c r="D148" s="92" t="s">
        <v>123</v>
      </c>
      <c r="E148" s="94" t="s">
        <v>69</v>
      </c>
      <c r="F148" s="81" t="s">
        <v>45</v>
      </c>
      <c r="G148" s="390">
        <f>IF(I148+H148&gt;0,AVERAGE(H148:I148),0)</f>
        <v>0</v>
      </c>
      <c r="H148" s="391"/>
      <c r="I148" s="910"/>
      <c r="J148" s="970"/>
      <c r="K148" s="1031" t="s">
        <v>20</v>
      </c>
      <c r="L148" s="390">
        <f>IF(N148+M148&gt;0,AVERAGE(M148:N148),0)</f>
        <v>0</v>
      </c>
      <c r="M148" s="391"/>
      <c r="N148" s="392"/>
      <c r="O148" s="844"/>
      <c r="P148" s="1031" t="s">
        <v>20</v>
      </c>
      <c r="Q148" s="390">
        <f>IF(S148+R148&gt;0,AVERAGE(R148:S148),0)</f>
        <v>0</v>
      </c>
      <c r="R148" s="391"/>
      <c r="S148" s="392"/>
      <c r="T148" s="392"/>
      <c r="U148" s="1031" t="s">
        <v>20</v>
      </c>
      <c r="V148" s="518" t="s">
        <v>20</v>
      </c>
      <c r="W148" s="519" t="s">
        <v>20</v>
      </c>
      <c r="X148" s="520" t="s">
        <v>20</v>
      </c>
    </row>
    <row r="149" spans="1:24" s="86" customFormat="1">
      <c r="A149" s="247"/>
      <c r="B149" s="1073" t="s">
        <v>356</v>
      </c>
      <c r="C149" s="1186">
        <v>2210</v>
      </c>
      <c r="D149" s="108" t="s">
        <v>123</v>
      </c>
      <c r="E149" s="99" t="s">
        <v>126</v>
      </c>
      <c r="F149" s="39" t="s">
        <v>26</v>
      </c>
      <c r="G149" s="289">
        <f>H149+I149</f>
        <v>0</v>
      </c>
      <c r="H149" s="393">
        <f>ROUND(H150*H151/1000,1)</f>
        <v>0</v>
      </c>
      <c r="I149" s="911">
        <f>ROUND(I150*I151/1000,1)</f>
        <v>0</v>
      </c>
      <c r="J149" s="971">
        <f>ROUND(J150*J151/1000,1)</f>
        <v>0</v>
      </c>
      <c r="K149" s="775">
        <f>G149+J149</f>
        <v>0</v>
      </c>
      <c r="L149" s="289">
        <f>M149+N149</f>
        <v>0</v>
      </c>
      <c r="M149" s="393">
        <f>ROUND(M150*M151/1000,1)</f>
        <v>0</v>
      </c>
      <c r="N149" s="394">
        <f>ROUND(N150*N151/1000,1)</f>
        <v>0</v>
      </c>
      <c r="O149" s="521">
        <f>ROUND(O150*O151/1000,1)</f>
        <v>0</v>
      </c>
      <c r="P149" s="775">
        <f>L149+O149</f>
        <v>0</v>
      </c>
      <c r="Q149" s="289">
        <f>R149+S149</f>
        <v>0</v>
      </c>
      <c r="R149" s="393">
        <f>ROUND(R150*R151/1000,1)</f>
        <v>0</v>
      </c>
      <c r="S149" s="394">
        <f>ROUND(S150*S151/1000,1)</f>
        <v>0</v>
      </c>
      <c r="T149" s="394">
        <f>ROUND(T150*T151/1000,1)</f>
        <v>0</v>
      </c>
      <c r="U149" s="775">
        <f>Q149+T149</f>
        <v>0</v>
      </c>
      <c r="V149" s="522">
        <f>IF(K149&gt;0,ROUND((G149/K149),3),0)</f>
        <v>0</v>
      </c>
      <c r="W149" s="523">
        <f>IF(P149&gt;0,ROUND((L149/P149),3),0)</f>
        <v>0</v>
      </c>
      <c r="X149" s="524">
        <f>IF(U149&gt;0,ROUND((Q149/U149),3),0)</f>
        <v>0</v>
      </c>
    </row>
    <row r="150" spans="1:24" s="100" customFormat="1" ht="12">
      <c r="A150" s="598"/>
      <c r="B150" s="1074"/>
      <c r="C150" s="1191"/>
      <c r="D150" s="92" t="s">
        <v>123</v>
      </c>
      <c r="E150" s="94" t="s">
        <v>68</v>
      </c>
      <c r="F150" s="81" t="s">
        <v>21</v>
      </c>
      <c r="G150" s="376">
        <f>H150+I150</f>
        <v>0</v>
      </c>
      <c r="H150" s="377"/>
      <c r="I150" s="903"/>
      <c r="J150" s="963"/>
      <c r="K150" s="1031" t="s">
        <v>20</v>
      </c>
      <c r="L150" s="376">
        <f>M150+N150</f>
        <v>0</v>
      </c>
      <c r="M150" s="377"/>
      <c r="N150" s="378"/>
      <c r="O150" s="837"/>
      <c r="P150" s="1031" t="s">
        <v>20</v>
      </c>
      <c r="Q150" s="376">
        <f>R150+S150</f>
        <v>0</v>
      </c>
      <c r="R150" s="377"/>
      <c r="S150" s="378"/>
      <c r="T150" s="378"/>
      <c r="U150" s="1031" t="s">
        <v>20</v>
      </c>
      <c r="V150" s="503" t="s">
        <v>20</v>
      </c>
      <c r="W150" s="504" t="s">
        <v>20</v>
      </c>
      <c r="X150" s="505" t="s">
        <v>20</v>
      </c>
    </row>
    <row r="151" spans="1:24" s="100" customFormat="1" ht="12">
      <c r="A151" s="598"/>
      <c r="B151" s="1074"/>
      <c r="C151" s="1191"/>
      <c r="D151" s="92" t="s">
        <v>123</v>
      </c>
      <c r="E151" s="94" t="s">
        <v>69</v>
      </c>
      <c r="F151" s="81" t="s">
        <v>45</v>
      </c>
      <c r="G151" s="395">
        <f>IF(I151+H151&gt;0,AVERAGE(H151:I151),0)</f>
        <v>0</v>
      </c>
      <c r="H151" s="396"/>
      <c r="I151" s="912"/>
      <c r="J151" s="972"/>
      <c r="K151" s="1031" t="s">
        <v>20</v>
      </c>
      <c r="L151" s="395">
        <f>IF(N151+M151&gt;0,AVERAGE(M151:N151),0)</f>
        <v>0</v>
      </c>
      <c r="M151" s="396"/>
      <c r="N151" s="397"/>
      <c r="O151" s="845"/>
      <c r="P151" s="1031" t="s">
        <v>20</v>
      </c>
      <c r="Q151" s="395">
        <f>IF(S151+R151&gt;0,AVERAGE(R151:S151),0)</f>
        <v>0</v>
      </c>
      <c r="R151" s="396"/>
      <c r="S151" s="397"/>
      <c r="T151" s="397"/>
      <c r="U151" s="1031" t="s">
        <v>20</v>
      </c>
      <c r="V151" s="503" t="s">
        <v>20</v>
      </c>
      <c r="W151" s="504" t="s">
        <v>20</v>
      </c>
      <c r="X151" s="505" t="s">
        <v>20</v>
      </c>
    </row>
    <row r="152" spans="1:24" s="86" customFormat="1" ht="26.25" customHeight="1">
      <c r="A152" s="247"/>
      <c r="B152" s="1073" t="s">
        <v>357</v>
      </c>
      <c r="C152" s="1186">
        <v>2210</v>
      </c>
      <c r="D152" s="108" t="s">
        <v>123</v>
      </c>
      <c r="E152" s="99" t="s">
        <v>664</v>
      </c>
      <c r="F152" s="39" t="s">
        <v>26</v>
      </c>
      <c r="G152" s="289">
        <f>H152+I152</f>
        <v>0</v>
      </c>
      <c r="H152" s="393">
        <f>ROUND(H153*H154/1000,1)</f>
        <v>0</v>
      </c>
      <c r="I152" s="911">
        <f>ROUND(I153*I154/1000,1)</f>
        <v>0</v>
      </c>
      <c r="J152" s="971">
        <f>ROUND(J153*J154/1000,1)</f>
        <v>0</v>
      </c>
      <c r="K152" s="775">
        <f>G152+J152</f>
        <v>0</v>
      </c>
      <c r="L152" s="289">
        <f>M152+N152</f>
        <v>0</v>
      </c>
      <c r="M152" s="393">
        <f>ROUND(M153*M154/1000,1)</f>
        <v>0</v>
      </c>
      <c r="N152" s="394">
        <f>ROUND(N153*N154/1000,1)</f>
        <v>0</v>
      </c>
      <c r="O152" s="521">
        <f>ROUND(O153*O154/1000,1)</f>
        <v>0</v>
      </c>
      <c r="P152" s="775">
        <f>L152+O152</f>
        <v>0</v>
      </c>
      <c r="Q152" s="289">
        <f>R152+S152</f>
        <v>0</v>
      </c>
      <c r="R152" s="393">
        <f>ROUND(R153*R154/1000,1)</f>
        <v>0</v>
      </c>
      <c r="S152" s="394">
        <f>ROUND(S153*S154/1000,1)</f>
        <v>0</v>
      </c>
      <c r="T152" s="394">
        <f>ROUND(T153*T154/1000,1)</f>
        <v>0</v>
      </c>
      <c r="U152" s="775">
        <f>Q152+T152</f>
        <v>0</v>
      </c>
      <c r="V152" s="491">
        <f>IF(K152&gt;0,ROUND((G152/K152),3),0)</f>
        <v>0</v>
      </c>
      <c r="W152" s="492">
        <f>IF(P152&gt;0,ROUND((L152/P152),3),0)</f>
        <v>0</v>
      </c>
      <c r="X152" s="493">
        <f>IF(U152&gt;0,ROUND((Q152/U152),3),0)</f>
        <v>0</v>
      </c>
    </row>
    <row r="153" spans="1:24" s="100" customFormat="1" ht="12">
      <c r="A153" s="598"/>
      <c r="B153" s="1074"/>
      <c r="C153" s="1191"/>
      <c r="D153" s="92" t="s">
        <v>123</v>
      </c>
      <c r="E153" s="94" t="s">
        <v>68</v>
      </c>
      <c r="F153" s="81" t="s">
        <v>21</v>
      </c>
      <c r="G153" s="376">
        <f>H153+I153</f>
        <v>0</v>
      </c>
      <c r="H153" s="377"/>
      <c r="I153" s="903"/>
      <c r="J153" s="963"/>
      <c r="K153" s="1031" t="s">
        <v>20</v>
      </c>
      <c r="L153" s="376">
        <f>M153+N153</f>
        <v>0</v>
      </c>
      <c r="M153" s="377"/>
      <c r="N153" s="378"/>
      <c r="O153" s="837"/>
      <c r="P153" s="1031" t="s">
        <v>20</v>
      </c>
      <c r="Q153" s="376">
        <f>R153+S153</f>
        <v>0</v>
      </c>
      <c r="R153" s="377"/>
      <c r="S153" s="378"/>
      <c r="T153" s="378"/>
      <c r="U153" s="1031" t="s">
        <v>20</v>
      </c>
      <c r="V153" s="503" t="s">
        <v>20</v>
      </c>
      <c r="W153" s="504" t="s">
        <v>20</v>
      </c>
      <c r="X153" s="505" t="s">
        <v>20</v>
      </c>
    </row>
    <row r="154" spans="1:24" s="100" customFormat="1" ht="12">
      <c r="A154" s="598"/>
      <c r="B154" s="1074"/>
      <c r="C154" s="1191"/>
      <c r="D154" s="92" t="s">
        <v>123</v>
      </c>
      <c r="E154" s="94" t="s">
        <v>69</v>
      </c>
      <c r="F154" s="81" t="s">
        <v>45</v>
      </c>
      <c r="G154" s="395">
        <f>IF(I154+H154&gt;0,AVERAGE(H154:I154),0)</f>
        <v>0</v>
      </c>
      <c r="H154" s="396"/>
      <c r="I154" s="912"/>
      <c r="J154" s="972"/>
      <c r="K154" s="1031" t="s">
        <v>20</v>
      </c>
      <c r="L154" s="395">
        <f>IF(N154+M154&gt;0,AVERAGE(M154:N154),0)</f>
        <v>0</v>
      </c>
      <c r="M154" s="396"/>
      <c r="N154" s="397"/>
      <c r="O154" s="845"/>
      <c r="P154" s="1031" t="s">
        <v>20</v>
      </c>
      <c r="Q154" s="395">
        <f>IF(S154+R154&gt;0,AVERAGE(R154:S154),0)</f>
        <v>0</v>
      </c>
      <c r="R154" s="396"/>
      <c r="S154" s="397"/>
      <c r="T154" s="397"/>
      <c r="U154" s="1031" t="s">
        <v>20</v>
      </c>
      <c r="V154" s="503" t="s">
        <v>20</v>
      </c>
      <c r="W154" s="504" t="s">
        <v>20</v>
      </c>
      <c r="X154" s="505" t="s">
        <v>20</v>
      </c>
    </row>
    <row r="155" spans="1:24" s="86" customFormat="1" ht="27" customHeight="1">
      <c r="A155" s="247"/>
      <c r="B155" s="1073" t="s">
        <v>358</v>
      </c>
      <c r="C155" s="1186">
        <v>2210</v>
      </c>
      <c r="D155" s="108" t="s">
        <v>123</v>
      </c>
      <c r="E155" s="99" t="s">
        <v>665</v>
      </c>
      <c r="F155" s="39" t="s">
        <v>26</v>
      </c>
      <c r="G155" s="292">
        <f>H155+I155</f>
        <v>0</v>
      </c>
      <c r="H155" s="374">
        <f>ROUND(H156*H157/1000,1)</f>
        <v>0</v>
      </c>
      <c r="I155" s="902">
        <f>ROUND(I156*I157/1000,1)</f>
        <v>0</v>
      </c>
      <c r="J155" s="962">
        <f>ROUND(J156*J157/1000,1)</f>
        <v>0</v>
      </c>
      <c r="K155" s="771">
        <f>G155+J155</f>
        <v>0</v>
      </c>
      <c r="L155" s="292">
        <f>M155+N155</f>
        <v>0</v>
      </c>
      <c r="M155" s="374">
        <f>ROUND(M156*M157/1000,1)</f>
        <v>0</v>
      </c>
      <c r="N155" s="375">
        <f>ROUND(N156*N157/1000,1)</f>
        <v>0</v>
      </c>
      <c r="O155" s="490">
        <f>ROUND(O156*O157/1000,1)</f>
        <v>0</v>
      </c>
      <c r="P155" s="771">
        <f>L155+O155</f>
        <v>0</v>
      </c>
      <c r="Q155" s="292">
        <f>R155+S155</f>
        <v>0</v>
      </c>
      <c r="R155" s="374">
        <f>ROUND(R156*R157/1000,1)</f>
        <v>0</v>
      </c>
      <c r="S155" s="375">
        <f>ROUND(S156*S157/1000,1)</f>
        <v>0</v>
      </c>
      <c r="T155" s="375">
        <f>ROUND(T156*T157/1000,1)</f>
        <v>0</v>
      </c>
      <c r="U155" s="771">
        <f>Q155+T155</f>
        <v>0</v>
      </c>
      <c r="V155" s="522">
        <f>IF(K155&gt;0,ROUND((G155/K155),3),0)</f>
        <v>0</v>
      </c>
      <c r="W155" s="523">
        <f>IF(P155&gt;0,ROUND((L155/P155),3),0)</f>
        <v>0</v>
      </c>
      <c r="X155" s="524">
        <f>IF(U155&gt;0,ROUND((Q155/U155),3),0)</f>
        <v>0</v>
      </c>
    </row>
    <row r="156" spans="1:24" s="100" customFormat="1" ht="12">
      <c r="A156" s="598"/>
      <c r="B156" s="1074"/>
      <c r="C156" s="1191"/>
      <c r="D156" s="92" t="s">
        <v>123</v>
      </c>
      <c r="E156" s="94" t="s">
        <v>68</v>
      </c>
      <c r="F156" s="81" t="s">
        <v>21</v>
      </c>
      <c r="G156" s="376">
        <f>H156+I156</f>
        <v>0</v>
      </c>
      <c r="H156" s="377"/>
      <c r="I156" s="903"/>
      <c r="J156" s="963"/>
      <c r="K156" s="1033" t="s">
        <v>20</v>
      </c>
      <c r="L156" s="376">
        <f>M156+N156</f>
        <v>0</v>
      </c>
      <c r="M156" s="377"/>
      <c r="N156" s="378"/>
      <c r="O156" s="837"/>
      <c r="P156" s="1033" t="s">
        <v>20</v>
      </c>
      <c r="Q156" s="376">
        <f>R156+S156</f>
        <v>0</v>
      </c>
      <c r="R156" s="377"/>
      <c r="S156" s="378"/>
      <c r="T156" s="378"/>
      <c r="U156" s="1033" t="s">
        <v>20</v>
      </c>
      <c r="V156" s="503" t="s">
        <v>20</v>
      </c>
      <c r="W156" s="504" t="s">
        <v>20</v>
      </c>
      <c r="X156" s="505" t="s">
        <v>20</v>
      </c>
    </row>
    <row r="157" spans="1:24" s="100" customFormat="1" ht="12.6" thickBot="1">
      <c r="A157" s="598"/>
      <c r="B157" s="1082"/>
      <c r="C157" s="1192"/>
      <c r="D157" s="106" t="s">
        <v>123</v>
      </c>
      <c r="E157" s="95" t="s">
        <v>69</v>
      </c>
      <c r="F157" s="83" t="s">
        <v>45</v>
      </c>
      <c r="G157" s="379">
        <f>IF(I157+H157&gt;0,AVERAGE(H157:I157),0)</f>
        <v>0</v>
      </c>
      <c r="H157" s="380"/>
      <c r="I157" s="904"/>
      <c r="J157" s="964"/>
      <c r="K157" s="1034" t="s">
        <v>20</v>
      </c>
      <c r="L157" s="379">
        <f>IF(N157+M157&gt;0,AVERAGE(M157:N157),0)</f>
        <v>0</v>
      </c>
      <c r="M157" s="380"/>
      <c r="N157" s="381"/>
      <c r="O157" s="838"/>
      <c r="P157" s="1034" t="s">
        <v>20</v>
      </c>
      <c r="Q157" s="379">
        <f>IF(S157+R157&gt;0,AVERAGE(R157:S157),0)</f>
        <v>0</v>
      </c>
      <c r="R157" s="380"/>
      <c r="S157" s="381"/>
      <c r="T157" s="381"/>
      <c r="U157" s="1034" t="s">
        <v>20</v>
      </c>
      <c r="V157" s="506" t="s">
        <v>20</v>
      </c>
      <c r="W157" s="507" t="s">
        <v>20</v>
      </c>
      <c r="X157" s="508" t="s">
        <v>20</v>
      </c>
    </row>
    <row r="158" spans="1:24" s="86" customFormat="1" ht="16.2" thickTop="1">
      <c r="A158" s="74"/>
      <c r="B158" s="1065" t="s">
        <v>359</v>
      </c>
      <c r="C158" s="1171">
        <v>2210</v>
      </c>
      <c r="D158" s="76" t="s">
        <v>128</v>
      </c>
      <c r="E158" s="84" t="s">
        <v>129</v>
      </c>
      <c r="F158" s="85" t="s">
        <v>26</v>
      </c>
      <c r="G158" s="292">
        <f>H158+I158</f>
        <v>0</v>
      </c>
      <c r="H158" s="374">
        <f>ROUND(H159*H160/1000,1)</f>
        <v>0</v>
      </c>
      <c r="I158" s="902">
        <f>ROUND(I159*I160/1000,1)</f>
        <v>0</v>
      </c>
      <c r="J158" s="962">
        <f>ROUND(J159*J160/1000,1)</f>
        <v>0</v>
      </c>
      <c r="K158" s="771">
        <f>G158+J158</f>
        <v>0</v>
      </c>
      <c r="L158" s="292">
        <f>M158+N158</f>
        <v>0</v>
      </c>
      <c r="M158" s="374">
        <f>ROUND(M159*M160/1000,1)</f>
        <v>0</v>
      </c>
      <c r="N158" s="375">
        <f>ROUND(N159*N160/1000,1)</f>
        <v>0</v>
      </c>
      <c r="O158" s="490">
        <f>ROUND(O159*O160/1000,1)</f>
        <v>0</v>
      </c>
      <c r="P158" s="771">
        <f>L158+O158</f>
        <v>0</v>
      </c>
      <c r="Q158" s="292">
        <f>R158+S158</f>
        <v>0</v>
      </c>
      <c r="R158" s="374">
        <f>ROUND(R159*R160/1000,1)</f>
        <v>0</v>
      </c>
      <c r="S158" s="375">
        <f>ROUND(S159*S160/1000,1)</f>
        <v>0</v>
      </c>
      <c r="T158" s="375">
        <f>ROUND(T159*T160/1000,1)</f>
        <v>0</v>
      </c>
      <c r="U158" s="771">
        <f>Q158+T158</f>
        <v>0</v>
      </c>
      <c r="V158" s="491">
        <f>IF(K158&gt;0,ROUND((G158/K158),3),0)</f>
        <v>0</v>
      </c>
      <c r="W158" s="492">
        <f>IF(P158&gt;0,ROUND((L158/P158),3),0)</f>
        <v>0</v>
      </c>
      <c r="X158" s="493">
        <f>IF(U158&gt;0,ROUND((Q158/U158),3),0)</f>
        <v>0</v>
      </c>
    </row>
    <row r="159" spans="1:24" s="78" customFormat="1" ht="12">
      <c r="A159" s="598"/>
      <c r="B159" s="1063"/>
      <c r="C159" s="1176"/>
      <c r="D159" s="92" t="s">
        <v>128</v>
      </c>
      <c r="E159" s="80" t="s">
        <v>130</v>
      </c>
      <c r="F159" s="81" t="s">
        <v>131</v>
      </c>
      <c r="G159" s="376">
        <f>H159+I159</f>
        <v>0</v>
      </c>
      <c r="H159" s="377"/>
      <c r="I159" s="903"/>
      <c r="J159" s="963"/>
      <c r="K159" s="1033" t="s">
        <v>20</v>
      </c>
      <c r="L159" s="376">
        <f>M159+N159</f>
        <v>0</v>
      </c>
      <c r="M159" s="377"/>
      <c r="N159" s="378"/>
      <c r="O159" s="837"/>
      <c r="P159" s="1033" t="s">
        <v>20</v>
      </c>
      <c r="Q159" s="376">
        <f>R159+S159</f>
        <v>0</v>
      </c>
      <c r="R159" s="377"/>
      <c r="S159" s="378"/>
      <c r="T159" s="378"/>
      <c r="U159" s="1033" t="s">
        <v>20</v>
      </c>
      <c r="V159" s="503" t="s">
        <v>20</v>
      </c>
      <c r="W159" s="504" t="s">
        <v>20</v>
      </c>
      <c r="X159" s="505" t="s">
        <v>20</v>
      </c>
    </row>
    <row r="160" spans="1:24" s="78" customFormat="1" ht="12.6" thickBot="1">
      <c r="A160" s="598"/>
      <c r="B160" s="1064"/>
      <c r="C160" s="1185"/>
      <c r="D160" s="106" t="s">
        <v>128</v>
      </c>
      <c r="E160" s="82" t="s">
        <v>132</v>
      </c>
      <c r="F160" s="83" t="s">
        <v>45</v>
      </c>
      <c r="G160" s="379">
        <f>IF(I160+H160&gt;0,AVERAGE(H160:I160),0)</f>
        <v>0</v>
      </c>
      <c r="H160" s="380"/>
      <c r="I160" s="904"/>
      <c r="J160" s="964"/>
      <c r="K160" s="1034" t="s">
        <v>20</v>
      </c>
      <c r="L160" s="379">
        <f>IF(N160+M160&gt;0,AVERAGE(M160:N160),0)</f>
        <v>0</v>
      </c>
      <c r="M160" s="380"/>
      <c r="N160" s="381"/>
      <c r="O160" s="838"/>
      <c r="P160" s="1034" t="s">
        <v>20</v>
      </c>
      <c r="Q160" s="379">
        <f>IF(S160+R160&gt;0,AVERAGE(R160:S160),0)</f>
        <v>0</v>
      </c>
      <c r="R160" s="380"/>
      <c r="S160" s="381"/>
      <c r="T160" s="381"/>
      <c r="U160" s="1034" t="s">
        <v>20</v>
      </c>
      <c r="V160" s="506" t="s">
        <v>20</v>
      </c>
      <c r="W160" s="507" t="s">
        <v>20</v>
      </c>
      <c r="X160" s="508" t="s">
        <v>20</v>
      </c>
    </row>
    <row r="161" spans="1:25" s="78" customFormat="1" ht="27.6" thickTop="1" thickBot="1">
      <c r="A161" s="598"/>
      <c r="B161" s="1072" t="s">
        <v>425</v>
      </c>
      <c r="C161" s="1193">
        <v>2210</v>
      </c>
      <c r="D161" s="563" t="s">
        <v>179</v>
      </c>
      <c r="E161" s="116" t="s">
        <v>360</v>
      </c>
      <c r="F161" s="564" t="s">
        <v>26</v>
      </c>
      <c r="G161" s="328">
        <f>H161+I161</f>
        <v>0</v>
      </c>
      <c r="H161" s="382"/>
      <c r="I161" s="905"/>
      <c r="J161" s="965"/>
      <c r="K161" s="772">
        <f>G161+J161</f>
        <v>0</v>
      </c>
      <c r="L161" s="328">
        <f>M161+N161</f>
        <v>0</v>
      </c>
      <c r="M161" s="382"/>
      <c r="N161" s="383"/>
      <c r="O161" s="839"/>
      <c r="P161" s="772">
        <f>L161+O161</f>
        <v>0</v>
      </c>
      <c r="Q161" s="328">
        <f>R161+S161</f>
        <v>0</v>
      </c>
      <c r="R161" s="382"/>
      <c r="S161" s="383"/>
      <c r="T161" s="383"/>
      <c r="U161" s="772">
        <f>Q161+T161</f>
        <v>0</v>
      </c>
      <c r="V161" s="511">
        <f>IF(K161&gt;0,ROUND((G161/K161),3),0)</f>
        <v>0</v>
      </c>
      <c r="W161" s="512">
        <f>IF(P161&gt;0,ROUND((L161/P161),3),0)</f>
        <v>0</v>
      </c>
      <c r="X161" s="513">
        <f>IF(U161&gt;0,ROUND((Q161/U161),3),0)</f>
        <v>0</v>
      </c>
      <c r="Y161" s="86"/>
    </row>
    <row r="162" spans="1:25" s="78" customFormat="1" ht="15" thickTop="1" thickBot="1">
      <c r="A162" s="247"/>
      <c r="B162" s="1072" t="s">
        <v>402</v>
      </c>
      <c r="C162" s="1193">
        <v>2210</v>
      </c>
      <c r="D162" s="563"/>
      <c r="E162" s="116" t="s">
        <v>614</v>
      </c>
      <c r="F162" s="117" t="s">
        <v>26</v>
      </c>
      <c r="G162" s="328">
        <f>H162+I162</f>
        <v>0</v>
      </c>
      <c r="H162" s="509"/>
      <c r="I162" s="913"/>
      <c r="J162" s="973"/>
      <c r="K162" s="772">
        <f>G162+J162</f>
        <v>0</v>
      </c>
      <c r="L162" s="328">
        <f>M162+N162</f>
        <v>0</v>
      </c>
      <c r="M162" s="509"/>
      <c r="N162" s="696"/>
      <c r="O162" s="510"/>
      <c r="P162" s="772">
        <f>L162+O162</f>
        <v>0</v>
      </c>
      <c r="Q162" s="328">
        <f>R162+S162</f>
        <v>0</v>
      </c>
      <c r="R162" s="509"/>
      <c r="S162" s="696"/>
      <c r="T162" s="696"/>
      <c r="U162" s="772">
        <f>Q162+T162</f>
        <v>0</v>
      </c>
      <c r="V162" s="511">
        <f>IF(K162&gt;0,ROUND((G162/K162),3),0)</f>
        <v>0</v>
      </c>
      <c r="W162" s="512">
        <f>IF(P162&gt;0,ROUND((L162/P162),3),0)</f>
        <v>0</v>
      </c>
      <c r="X162" s="513">
        <f>IF(U162&gt;0,ROUND((Q162/U162),3),0)</f>
        <v>0</v>
      </c>
      <c r="Y162" s="86"/>
    </row>
    <row r="163" spans="1:25" s="86" customFormat="1" ht="16.8" thickTop="1" thickBot="1">
      <c r="A163" s="74"/>
      <c r="B163" s="1083" t="s">
        <v>628</v>
      </c>
      <c r="C163" s="1193">
        <v>2210</v>
      </c>
      <c r="D163" s="115"/>
      <c r="E163" s="116" t="s">
        <v>426</v>
      </c>
      <c r="F163" s="117" t="s">
        <v>26</v>
      </c>
      <c r="G163" s="387">
        <f>G164+G165+G166</f>
        <v>0</v>
      </c>
      <c r="H163" s="388">
        <f t="shared" ref="H163" si="70">H164+H165+H166</f>
        <v>0</v>
      </c>
      <c r="I163" s="909">
        <f>I164+I165+I166</f>
        <v>0</v>
      </c>
      <c r="J163" s="969">
        <f t="shared" ref="J163" si="71">J164+J165+J166</f>
        <v>0</v>
      </c>
      <c r="K163" s="774">
        <f>G163+J163</f>
        <v>0</v>
      </c>
      <c r="L163" s="387">
        <f>L164+L165+L166</f>
        <v>0</v>
      </c>
      <c r="M163" s="388">
        <f t="shared" ref="M163" si="72">M164+M165+M166</f>
        <v>0</v>
      </c>
      <c r="N163" s="389">
        <f>N164+N165+N166</f>
        <v>0</v>
      </c>
      <c r="O163" s="843">
        <f t="shared" ref="O163" si="73">O164+O165+O166</f>
        <v>0</v>
      </c>
      <c r="P163" s="774">
        <f>L163+O163</f>
        <v>0</v>
      </c>
      <c r="Q163" s="387">
        <f>Q164+Q165+Q166</f>
        <v>0</v>
      </c>
      <c r="R163" s="388">
        <f t="shared" ref="R163" si="74">R164+R165+R166</f>
        <v>0</v>
      </c>
      <c r="S163" s="389">
        <f>S164+S165+S166</f>
        <v>0</v>
      </c>
      <c r="T163" s="389">
        <f t="shared" ref="T163" si="75">T164+T165+T166</f>
        <v>0</v>
      </c>
      <c r="U163" s="774">
        <f>Q163+T163</f>
        <v>0</v>
      </c>
      <c r="V163" s="515">
        <f t="shared" ref="V163:V166" si="76">IF(K163&gt;0,ROUND((G163/K163),3),0)</f>
        <v>0</v>
      </c>
      <c r="W163" s="516">
        <f t="shared" ref="W163:W166" si="77">IF(P163&gt;0,ROUND((L163/P163),3),0)</f>
        <v>0</v>
      </c>
      <c r="X163" s="517">
        <f t="shared" ref="X163:X166" si="78">IF(U163&gt;0,ROUND((Q163/U163),3),0)</f>
        <v>0</v>
      </c>
    </row>
    <row r="164" spans="1:25" s="86" customFormat="1" ht="27" thickTop="1">
      <c r="A164" s="74"/>
      <c r="B164" s="1084" t="s">
        <v>629</v>
      </c>
      <c r="C164" s="1194">
        <v>2210</v>
      </c>
      <c r="D164" s="118"/>
      <c r="E164" s="119" t="s">
        <v>133</v>
      </c>
      <c r="F164" s="120" t="s">
        <v>26</v>
      </c>
      <c r="G164" s="398">
        <f>H164+I164</f>
        <v>0</v>
      </c>
      <c r="H164" s="543"/>
      <c r="I164" s="914"/>
      <c r="J164" s="974"/>
      <c r="K164" s="776">
        <f t="shared" ref="K164:K166" si="79">G164+J164</f>
        <v>0</v>
      </c>
      <c r="L164" s="398">
        <f>M164+N164</f>
        <v>0</v>
      </c>
      <c r="M164" s="543"/>
      <c r="N164" s="697"/>
      <c r="O164" s="544"/>
      <c r="P164" s="776">
        <f t="shared" ref="P164:P166" si="80">L164+O164</f>
        <v>0</v>
      </c>
      <c r="Q164" s="398">
        <f>R164+S164</f>
        <v>0</v>
      </c>
      <c r="R164" s="543"/>
      <c r="S164" s="697"/>
      <c r="T164" s="697"/>
      <c r="U164" s="776">
        <f t="shared" ref="U164:U166" si="81">Q164+T164</f>
        <v>0</v>
      </c>
      <c r="V164" s="525">
        <f t="shared" si="76"/>
        <v>0</v>
      </c>
      <c r="W164" s="526">
        <f t="shared" si="77"/>
        <v>0</v>
      </c>
      <c r="X164" s="527">
        <f t="shared" si="78"/>
        <v>0</v>
      </c>
    </row>
    <row r="165" spans="1:25" s="86" customFormat="1" ht="52.8">
      <c r="A165" s="74"/>
      <c r="B165" s="1075" t="s">
        <v>630</v>
      </c>
      <c r="C165" s="1182">
        <v>2210</v>
      </c>
      <c r="D165" s="122"/>
      <c r="E165" s="99" t="s">
        <v>516</v>
      </c>
      <c r="F165" s="39" t="s">
        <v>26</v>
      </c>
      <c r="G165" s="289">
        <f>H165+I165</f>
        <v>0</v>
      </c>
      <c r="H165" s="393"/>
      <c r="I165" s="911"/>
      <c r="J165" s="971"/>
      <c r="K165" s="775">
        <f t="shared" si="79"/>
        <v>0</v>
      </c>
      <c r="L165" s="289">
        <f>M165+N165</f>
        <v>0</v>
      </c>
      <c r="M165" s="393"/>
      <c r="N165" s="394"/>
      <c r="O165" s="521"/>
      <c r="P165" s="775">
        <f t="shared" si="80"/>
        <v>0</v>
      </c>
      <c r="Q165" s="289">
        <f>R165+S165</f>
        <v>0</v>
      </c>
      <c r="R165" s="393"/>
      <c r="S165" s="394"/>
      <c r="T165" s="394"/>
      <c r="U165" s="775">
        <f t="shared" si="81"/>
        <v>0</v>
      </c>
      <c r="V165" s="522">
        <f t="shared" si="76"/>
        <v>0</v>
      </c>
      <c r="W165" s="523">
        <f t="shared" si="77"/>
        <v>0</v>
      </c>
      <c r="X165" s="524">
        <f t="shared" si="78"/>
        <v>0</v>
      </c>
    </row>
    <row r="166" spans="1:25" s="86" customFormat="1" ht="16.2" thickBot="1">
      <c r="A166" s="74"/>
      <c r="B166" s="1085" t="s">
        <v>631</v>
      </c>
      <c r="C166" s="1181">
        <v>2210</v>
      </c>
      <c r="D166" s="124"/>
      <c r="E166" s="125" t="s">
        <v>422</v>
      </c>
      <c r="F166" s="87" t="s">
        <v>26</v>
      </c>
      <c r="G166" s="401">
        <f>H166+I166</f>
        <v>0</v>
      </c>
      <c r="H166" s="698"/>
      <c r="I166" s="915"/>
      <c r="J166" s="975"/>
      <c r="K166" s="777">
        <f t="shared" si="79"/>
        <v>0</v>
      </c>
      <c r="L166" s="401">
        <f>M166+N166</f>
        <v>0</v>
      </c>
      <c r="M166" s="698"/>
      <c r="N166" s="699"/>
      <c r="O166" s="704"/>
      <c r="P166" s="777">
        <f t="shared" si="80"/>
        <v>0</v>
      </c>
      <c r="Q166" s="401">
        <f>R166+S166</f>
        <v>0</v>
      </c>
      <c r="R166" s="698"/>
      <c r="S166" s="699"/>
      <c r="T166" s="699"/>
      <c r="U166" s="777">
        <f t="shared" si="81"/>
        <v>0</v>
      </c>
      <c r="V166" s="511">
        <f t="shared" si="76"/>
        <v>0</v>
      </c>
      <c r="W166" s="512">
        <f t="shared" si="77"/>
        <v>0</v>
      </c>
      <c r="X166" s="513">
        <f t="shared" si="78"/>
        <v>0</v>
      </c>
    </row>
    <row r="167" spans="1:25" s="86" customFormat="1" ht="16.5" customHeight="1" thickTop="1">
      <c r="A167" s="74"/>
      <c r="B167" s="1086" t="s">
        <v>632</v>
      </c>
      <c r="C167" s="1195">
        <v>2210</v>
      </c>
      <c r="D167" s="660"/>
      <c r="E167" s="736" t="s">
        <v>695</v>
      </c>
      <c r="F167" s="735" t="s">
        <v>26</v>
      </c>
      <c r="G167" s="324">
        <f>H167+I167</f>
        <v>0</v>
      </c>
      <c r="H167" s="538">
        <f>ROUND(H168*H169/1000,1)</f>
        <v>0</v>
      </c>
      <c r="I167" s="916">
        <f>ROUND(I168*I169/1000,1)</f>
        <v>0</v>
      </c>
      <c r="J167" s="976">
        <f>ROUND(J168*J169/1000,1)</f>
        <v>0</v>
      </c>
      <c r="K167" s="778">
        <f>G167+J167</f>
        <v>0</v>
      </c>
      <c r="L167" s="324">
        <f>M167+N167</f>
        <v>0</v>
      </c>
      <c r="M167" s="538">
        <f>ROUND(M168*M169/1000,1)</f>
        <v>0</v>
      </c>
      <c r="N167" s="700">
        <f>ROUND(N168*N169/1000,1)</f>
        <v>0</v>
      </c>
      <c r="O167" s="539">
        <f>ROUND(O168*O169/1000,1)</f>
        <v>0</v>
      </c>
      <c r="P167" s="778">
        <f>L167+O167</f>
        <v>0</v>
      </c>
      <c r="Q167" s="324">
        <f>R167+S167</f>
        <v>0</v>
      </c>
      <c r="R167" s="538">
        <f>ROUND(R168*R169/1000,1)</f>
        <v>0</v>
      </c>
      <c r="S167" s="700">
        <f>ROUND(S168*S169/1000,1)</f>
        <v>0</v>
      </c>
      <c r="T167" s="700">
        <f>ROUND(T168*T169/1000,1)</f>
        <v>0</v>
      </c>
      <c r="U167" s="778">
        <f>Q167+T167</f>
        <v>0</v>
      </c>
      <c r="V167" s="540">
        <f t="shared" ref="V167" si="82">IF(K167&gt;0,ROUND((G167/K167),3),0)</f>
        <v>0</v>
      </c>
      <c r="W167" s="541">
        <f t="shared" ref="W167" si="83">IF(P167&gt;0,ROUND((L167/P167),3),0)</f>
        <v>0</v>
      </c>
      <c r="X167" s="542">
        <f t="shared" ref="X167" si="84">IF(U167&gt;0,ROUND((Q167/U167),3),0)</f>
        <v>0</v>
      </c>
    </row>
    <row r="168" spans="1:25" s="86" customFormat="1" ht="11.25" customHeight="1">
      <c r="A168" s="74"/>
      <c r="B168" s="1078"/>
      <c r="C168" s="1182"/>
      <c r="D168" s="122"/>
      <c r="E168" s="94" t="s">
        <v>68</v>
      </c>
      <c r="F168" s="81" t="s">
        <v>21</v>
      </c>
      <c r="G168" s="738">
        <f>H168+I168</f>
        <v>0</v>
      </c>
      <c r="H168" s="739"/>
      <c r="I168" s="917"/>
      <c r="J168" s="977"/>
      <c r="K168" s="1033" t="s">
        <v>20</v>
      </c>
      <c r="L168" s="738">
        <f>M168+N168</f>
        <v>0</v>
      </c>
      <c r="M168" s="739"/>
      <c r="N168" s="740"/>
      <c r="O168" s="846"/>
      <c r="P168" s="1033" t="s">
        <v>20</v>
      </c>
      <c r="Q168" s="738">
        <f>R168+S168</f>
        <v>0</v>
      </c>
      <c r="R168" s="739"/>
      <c r="S168" s="740"/>
      <c r="T168" s="740"/>
      <c r="U168" s="1033" t="s">
        <v>20</v>
      </c>
      <c r="V168" s="662" t="s">
        <v>20</v>
      </c>
      <c r="W168" s="663" t="s">
        <v>20</v>
      </c>
      <c r="X168" s="664" t="s">
        <v>20</v>
      </c>
    </row>
    <row r="169" spans="1:25" s="86" customFormat="1" ht="11.25" customHeight="1" thickBot="1">
      <c r="A169" s="74"/>
      <c r="B169" s="1071"/>
      <c r="C169" s="1181"/>
      <c r="D169" s="124"/>
      <c r="E169" s="95" t="s">
        <v>69</v>
      </c>
      <c r="F169" s="83" t="s">
        <v>45</v>
      </c>
      <c r="G169" s="737">
        <f>IF(I169+H169&gt;0,AVERAGE(H169:I169),0)</f>
        <v>0</v>
      </c>
      <c r="H169" s="701"/>
      <c r="I169" s="918"/>
      <c r="J169" s="978"/>
      <c r="K169" s="1034" t="s">
        <v>20</v>
      </c>
      <c r="L169" s="737">
        <f>IF(N169+M169&gt;0,AVERAGE(M169:N169),0)</f>
        <v>0</v>
      </c>
      <c r="M169" s="701"/>
      <c r="N169" s="702"/>
      <c r="O169" s="847"/>
      <c r="P169" s="1034" t="s">
        <v>20</v>
      </c>
      <c r="Q169" s="737">
        <f>IF(S169+R169&gt;0,AVERAGE(R169:S169),0)</f>
        <v>0</v>
      </c>
      <c r="R169" s="701"/>
      <c r="S169" s="702"/>
      <c r="T169" s="702"/>
      <c r="U169" s="1034" t="s">
        <v>20</v>
      </c>
      <c r="V169" s="506" t="s">
        <v>20</v>
      </c>
      <c r="W169" s="507" t="s">
        <v>20</v>
      </c>
      <c r="X169" s="508" t="s">
        <v>20</v>
      </c>
    </row>
    <row r="170" spans="1:25" s="86" customFormat="1" ht="26.4" thickTop="1" thickBot="1">
      <c r="A170" s="77"/>
      <c r="B170" s="1071" t="s">
        <v>619</v>
      </c>
      <c r="C170" s="1190">
        <v>2210</v>
      </c>
      <c r="D170" s="114"/>
      <c r="E170" s="89" t="s">
        <v>361</v>
      </c>
      <c r="F170" s="90" t="s">
        <v>26</v>
      </c>
      <c r="G170" s="328">
        <f>H170+I170</f>
        <v>0</v>
      </c>
      <c r="H170" s="382"/>
      <c r="I170" s="905"/>
      <c r="J170" s="965"/>
      <c r="K170" s="772">
        <f>G170+J170</f>
        <v>0</v>
      </c>
      <c r="L170" s="328">
        <f>M170+N170</f>
        <v>0</v>
      </c>
      <c r="M170" s="382"/>
      <c r="N170" s="383"/>
      <c r="O170" s="839"/>
      <c r="P170" s="772">
        <f>L170+O170</f>
        <v>0</v>
      </c>
      <c r="Q170" s="328">
        <f>R170+S170</f>
        <v>0</v>
      </c>
      <c r="R170" s="382"/>
      <c r="S170" s="383"/>
      <c r="T170" s="383"/>
      <c r="U170" s="772">
        <f>Q170+T170</f>
        <v>0</v>
      </c>
      <c r="V170" s="515">
        <f>IF(K170&gt;0,ROUND((G170/K170),3),0)</f>
        <v>0</v>
      </c>
      <c r="W170" s="516">
        <f>IF(P170&gt;0,ROUND((L170/P170),3),0)</f>
        <v>0</v>
      </c>
      <c r="X170" s="517">
        <f>IF(U170&gt;0,ROUND((Q170/U170),3),0)</f>
        <v>0</v>
      </c>
    </row>
    <row r="171" spans="1:25" s="86" customFormat="1" ht="42.75" customHeight="1" thickTop="1" thickBot="1">
      <c r="A171" s="77"/>
      <c r="B171" s="1071" t="s">
        <v>403</v>
      </c>
      <c r="C171" s="1190">
        <v>2210</v>
      </c>
      <c r="D171" s="638"/>
      <c r="E171" s="132" t="s">
        <v>673</v>
      </c>
      <c r="F171" s="90" t="s">
        <v>26</v>
      </c>
      <c r="G171" s="384">
        <f>H171+I171</f>
        <v>0</v>
      </c>
      <c r="H171" s="385"/>
      <c r="I171" s="908"/>
      <c r="J171" s="968"/>
      <c r="K171" s="773">
        <f>G171+J171</f>
        <v>0</v>
      </c>
      <c r="L171" s="384">
        <f>M171+N171</f>
        <v>0</v>
      </c>
      <c r="M171" s="385"/>
      <c r="N171" s="386"/>
      <c r="O171" s="842"/>
      <c r="P171" s="773">
        <f>L171+O171</f>
        <v>0</v>
      </c>
      <c r="Q171" s="384">
        <f>R171+S171</f>
        <v>0</v>
      </c>
      <c r="R171" s="385"/>
      <c r="S171" s="386"/>
      <c r="T171" s="386"/>
      <c r="U171" s="773">
        <f>Q171+T171</f>
        <v>0</v>
      </c>
      <c r="V171" s="515">
        <f>IF(K171&gt;0,ROUND((G171/K171),3),0)</f>
        <v>0</v>
      </c>
      <c r="W171" s="516">
        <f>IF(P171&gt;0,ROUND((L171/P171),3),0)</f>
        <v>0</v>
      </c>
      <c r="X171" s="517">
        <f>IF(U171&gt;0,ROUND((Q171/U171),3),0)</f>
        <v>0</v>
      </c>
    </row>
    <row r="172" spans="1:25" s="86" customFormat="1" ht="27.6" thickTop="1" thickBot="1">
      <c r="A172" s="77"/>
      <c r="B172" s="1087" t="s">
        <v>674</v>
      </c>
      <c r="C172" s="1196">
        <v>2210</v>
      </c>
      <c r="D172" s="127"/>
      <c r="E172" s="128" t="s">
        <v>134</v>
      </c>
      <c r="F172" s="126" t="s">
        <v>26</v>
      </c>
      <c r="G172" s="1015" t="s">
        <v>20</v>
      </c>
      <c r="H172" s="32" t="s">
        <v>20</v>
      </c>
      <c r="I172" s="1016" t="s">
        <v>20</v>
      </c>
      <c r="J172" s="1017" t="s">
        <v>20</v>
      </c>
      <c r="K172" s="1018" t="s">
        <v>20</v>
      </c>
      <c r="L172" s="1015" t="s">
        <v>20</v>
      </c>
      <c r="M172" s="32" t="s">
        <v>20</v>
      </c>
      <c r="N172" s="1016" t="s">
        <v>20</v>
      </c>
      <c r="O172" s="1017" t="s">
        <v>20</v>
      </c>
      <c r="P172" s="1018" t="s">
        <v>20</v>
      </c>
      <c r="Q172" s="1015" t="s">
        <v>20</v>
      </c>
      <c r="R172" s="32" t="s">
        <v>20</v>
      </c>
      <c r="S172" s="1016" t="s">
        <v>20</v>
      </c>
      <c r="T172" s="1017" t="s">
        <v>20</v>
      </c>
      <c r="U172" s="1018" t="s">
        <v>20</v>
      </c>
      <c r="V172" s="1043" t="s">
        <v>20</v>
      </c>
      <c r="W172" s="1044" t="s">
        <v>20</v>
      </c>
      <c r="X172" s="1045" t="s">
        <v>20</v>
      </c>
    </row>
    <row r="173" spans="1:25" s="86" customFormat="1" ht="27" customHeight="1" thickBot="1">
      <c r="A173" s="77"/>
      <c r="B173" s="1062" t="s">
        <v>135</v>
      </c>
      <c r="C173" s="1197">
        <v>2220</v>
      </c>
      <c r="D173" s="719"/>
      <c r="E173" s="720" t="s">
        <v>613</v>
      </c>
      <c r="F173" s="63" t="s">
        <v>26</v>
      </c>
      <c r="G173" s="721">
        <f>H173+I173</f>
        <v>0</v>
      </c>
      <c r="H173" s="750"/>
      <c r="I173" s="921"/>
      <c r="J173" s="981"/>
      <c r="K173" s="780">
        <f>G173+J173</f>
        <v>0</v>
      </c>
      <c r="L173" s="721">
        <f>M173+N173</f>
        <v>0</v>
      </c>
      <c r="M173" s="750"/>
      <c r="N173" s="751"/>
      <c r="O173" s="850"/>
      <c r="P173" s="780">
        <f>L173+O173</f>
        <v>0</v>
      </c>
      <c r="Q173" s="721">
        <f>R173+S173</f>
        <v>0</v>
      </c>
      <c r="R173" s="750"/>
      <c r="S173" s="751"/>
      <c r="T173" s="751"/>
      <c r="U173" s="780">
        <f>Q173+T173</f>
        <v>0</v>
      </c>
      <c r="V173" s="525">
        <f t="shared" ref="V173" si="85">IF(K173&gt;0,ROUND((G173/K173),3),0)</f>
        <v>0</v>
      </c>
      <c r="W173" s="526">
        <f t="shared" ref="W173" si="86">IF(P173&gt;0,ROUND((L173/P173),3),0)</f>
        <v>0</v>
      </c>
      <c r="X173" s="527">
        <f t="shared" ref="X173" si="87">IF(U173&gt;0,ROUND((Q173/U173),3),0)</f>
        <v>0</v>
      </c>
    </row>
    <row r="174" spans="1:25" s="55" customFormat="1" ht="18.600000000000001" thickBot="1">
      <c r="A174" s="597"/>
      <c r="B174" s="1062" t="s">
        <v>211</v>
      </c>
      <c r="C174" s="1198" t="s">
        <v>136</v>
      </c>
      <c r="D174" s="59"/>
      <c r="E174" s="129" t="s">
        <v>137</v>
      </c>
      <c r="F174" s="63" t="s">
        <v>26</v>
      </c>
      <c r="G174" s="371">
        <f t="shared" ref="G174:K174" si="88">G175+G178+G191+G222+G226+G227+G228+G229+G230+G233+G236+G239+G243+G246+G249+G252+G255+G256+G257+G288+G291+G292+G293+G294+G295+G303+G304</f>
        <v>23.799999999999997</v>
      </c>
      <c r="H174" s="372">
        <f t="shared" si="88"/>
        <v>0</v>
      </c>
      <c r="I174" s="901">
        <f t="shared" si="88"/>
        <v>23.799999999999997</v>
      </c>
      <c r="J174" s="770">
        <f t="shared" si="88"/>
        <v>82.9</v>
      </c>
      <c r="K174" s="770">
        <f t="shared" si="88"/>
        <v>106.69999999999999</v>
      </c>
      <c r="L174" s="371">
        <f t="shared" ref="L174:U174" si="89">L175+L178+L191+L222+L226+L227+L228+L229+L230+L233+L236+L239+L243+L246+L249+L252+L255+L256+L257+L288+L291+L292+L293+L294+L295+L303+L304</f>
        <v>23.799999999999997</v>
      </c>
      <c r="M174" s="372">
        <f t="shared" si="89"/>
        <v>0</v>
      </c>
      <c r="N174" s="373">
        <f t="shared" si="89"/>
        <v>23.799999999999997</v>
      </c>
      <c r="O174" s="424">
        <f t="shared" si="89"/>
        <v>88</v>
      </c>
      <c r="P174" s="770">
        <f t="shared" si="89"/>
        <v>111.79999999999998</v>
      </c>
      <c r="Q174" s="371">
        <f t="shared" si="89"/>
        <v>23.799999999999997</v>
      </c>
      <c r="R174" s="372">
        <f t="shared" si="89"/>
        <v>0</v>
      </c>
      <c r="S174" s="373">
        <f t="shared" si="89"/>
        <v>23.799999999999997</v>
      </c>
      <c r="T174" s="373">
        <f t="shared" si="89"/>
        <v>92.8</v>
      </c>
      <c r="U174" s="770">
        <f t="shared" si="89"/>
        <v>116.6</v>
      </c>
      <c r="V174" s="487">
        <f>IF(K174&gt;0,ROUND((G174/K174),3),0)</f>
        <v>0.223</v>
      </c>
      <c r="W174" s="488">
        <f>IF(P174&gt;0,ROUND((L174/P174),3),0)</f>
        <v>0.21299999999999999</v>
      </c>
      <c r="X174" s="489">
        <f>IF(U174&gt;0,ROUND((Q174/U174),3),0)</f>
        <v>0.20399999999999999</v>
      </c>
    </row>
    <row r="175" spans="1:25" s="86" customFormat="1" ht="64.8" thickBot="1">
      <c r="A175" s="77"/>
      <c r="B175" s="1088" t="s">
        <v>529</v>
      </c>
      <c r="C175" s="1199">
        <v>2240</v>
      </c>
      <c r="D175" s="709" t="s">
        <v>138</v>
      </c>
      <c r="E175" s="465" t="s">
        <v>523</v>
      </c>
      <c r="F175" s="710" t="s">
        <v>26</v>
      </c>
      <c r="G175" s="387">
        <f t="shared" ref="G175:H175" si="90">G176+G177</f>
        <v>1.2</v>
      </c>
      <c r="H175" s="388">
        <f t="shared" si="90"/>
        <v>0</v>
      </c>
      <c r="I175" s="909">
        <f>I176+I177</f>
        <v>1.2</v>
      </c>
      <c r="J175" s="969">
        <f t="shared" ref="J175" si="91">J176+J177</f>
        <v>13.8</v>
      </c>
      <c r="K175" s="774">
        <f>G175+J175</f>
        <v>15</v>
      </c>
      <c r="L175" s="387">
        <f t="shared" ref="L175:M175" si="92">L176+L177</f>
        <v>1.2</v>
      </c>
      <c r="M175" s="388">
        <f t="shared" si="92"/>
        <v>0</v>
      </c>
      <c r="N175" s="389">
        <f>N176+N177</f>
        <v>1.2</v>
      </c>
      <c r="O175" s="843">
        <f t="shared" ref="O175" si="93">O176+O177</f>
        <v>15.8</v>
      </c>
      <c r="P175" s="774">
        <f>L175+O175</f>
        <v>17</v>
      </c>
      <c r="Q175" s="387">
        <f t="shared" ref="Q175:R175" si="94">Q176+Q177</f>
        <v>1.2</v>
      </c>
      <c r="R175" s="388">
        <f t="shared" si="94"/>
        <v>0</v>
      </c>
      <c r="S175" s="389">
        <f>S176+S177</f>
        <v>1.2</v>
      </c>
      <c r="T175" s="389">
        <f t="shared" ref="T175" si="95">T176+T177</f>
        <v>16.7</v>
      </c>
      <c r="U175" s="774">
        <f>Q175+T175</f>
        <v>17.899999999999999</v>
      </c>
      <c r="V175" s="491">
        <f t="shared" ref="V175:V179" si="96">IF(K175&gt;0,ROUND((G175/K175),3),0)</f>
        <v>0.08</v>
      </c>
      <c r="W175" s="492">
        <f t="shared" ref="W175:W179" si="97">IF(P175&gt;0,ROUND((L175/P175),3),0)</f>
        <v>7.0999999999999994E-2</v>
      </c>
      <c r="X175" s="493">
        <f t="shared" ref="X175:X179" si="98">IF(U175&gt;0,ROUND((Q175/U175),3),0)</f>
        <v>6.7000000000000004E-2</v>
      </c>
    </row>
    <row r="176" spans="1:25" s="86" customFormat="1" ht="21" thickTop="1">
      <c r="A176" s="77"/>
      <c r="B176" s="1068" t="s">
        <v>530</v>
      </c>
      <c r="C176" s="1200">
        <v>2240</v>
      </c>
      <c r="D176" s="131" t="s">
        <v>138</v>
      </c>
      <c r="E176" s="708" t="s">
        <v>525</v>
      </c>
      <c r="F176" s="126" t="s">
        <v>26</v>
      </c>
      <c r="G176" s="398">
        <f>H176+I176</f>
        <v>0</v>
      </c>
      <c r="H176" s="399"/>
      <c r="I176" s="920"/>
      <c r="J176" s="980"/>
      <c r="K176" s="776">
        <f t="shared" ref="K176:K179" si="99">G176+J176</f>
        <v>0</v>
      </c>
      <c r="L176" s="398">
        <f>M176+N176</f>
        <v>0</v>
      </c>
      <c r="M176" s="399"/>
      <c r="N176" s="400"/>
      <c r="O176" s="849"/>
      <c r="P176" s="776">
        <f t="shared" ref="P176:P179" si="100">L176+O176</f>
        <v>0</v>
      </c>
      <c r="Q176" s="398">
        <f>R176+S176</f>
        <v>0</v>
      </c>
      <c r="R176" s="399"/>
      <c r="S176" s="400"/>
      <c r="T176" s="400"/>
      <c r="U176" s="776">
        <f t="shared" ref="U176:U179" si="101">Q176+T176</f>
        <v>0</v>
      </c>
      <c r="V176" s="545">
        <f t="shared" si="96"/>
        <v>0</v>
      </c>
      <c r="W176" s="546">
        <f t="shared" si="97"/>
        <v>0</v>
      </c>
      <c r="X176" s="547">
        <f t="shared" si="98"/>
        <v>0</v>
      </c>
    </row>
    <row r="177" spans="1:24" s="86" customFormat="1" ht="21" thickBot="1">
      <c r="A177" s="77"/>
      <c r="B177" s="1068" t="s">
        <v>531</v>
      </c>
      <c r="C177" s="1201">
        <v>2240</v>
      </c>
      <c r="D177" s="703" t="s">
        <v>138</v>
      </c>
      <c r="E177" s="99" t="s">
        <v>524</v>
      </c>
      <c r="F177" s="39" t="s">
        <v>26</v>
      </c>
      <c r="G177" s="289">
        <f>H177+I177</f>
        <v>1.2</v>
      </c>
      <c r="H177" s="290"/>
      <c r="I177" s="922">
        <v>1.2</v>
      </c>
      <c r="J177" s="982">
        <v>13.8</v>
      </c>
      <c r="K177" s="775">
        <f t="shared" si="99"/>
        <v>15</v>
      </c>
      <c r="L177" s="289">
        <f>M177+N177</f>
        <v>1.2</v>
      </c>
      <c r="M177" s="290"/>
      <c r="N177" s="291">
        <v>1.2</v>
      </c>
      <c r="O177" s="851">
        <v>15.8</v>
      </c>
      <c r="P177" s="775">
        <f t="shared" si="100"/>
        <v>17</v>
      </c>
      <c r="Q177" s="289">
        <f>R177+S177</f>
        <v>1.2</v>
      </c>
      <c r="R177" s="402"/>
      <c r="S177" s="403">
        <v>1.2</v>
      </c>
      <c r="T177" s="403">
        <v>16.7</v>
      </c>
      <c r="U177" s="775">
        <f t="shared" si="101"/>
        <v>17.899999999999999</v>
      </c>
      <c r="V177" s="705">
        <f t="shared" si="96"/>
        <v>0.08</v>
      </c>
      <c r="W177" s="706">
        <f t="shared" si="97"/>
        <v>7.0999999999999994E-2</v>
      </c>
      <c r="X177" s="707">
        <f t="shared" si="98"/>
        <v>6.7000000000000004E-2</v>
      </c>
    </row>
    <row r="178" spans="1:24" s="13" customFormat="1" ht="38.4" thickTop="1" thickBot="1">
      <c r="A178" s="77"/>
      <c r="B178" s="1089" t="s">
        <v>532</v>
      </c>
      <c r="C178" s="1193">
        <v>2240</v>
      </c>
      <c r="D178" s="115" t="s">
        <v>40</v>
      </c>
      <c r="E178" s="132" t="s">
        <v>139</v>
      </c>
      <c r="F178" s="133" t="s">
        <v>26</v>
      </c>
      <c r="G178" s="384">
        <f>G179+G183+G187</f>
        <v>0</v>
      </c>
      <c r="H178" s="406">
        <f t="shared" ref="H178" si="102">H179+H183+H187</f>
        <v>0</v>
      </c>
      <c r="I178" s="923">
        <f>I179+I183+I187</f>
        <v>0</v>
      </c>
      <c r="J178" s="973">
        <f t="shared" ref="J178" si="103">J179+J183+J187</f>
        <v>0</v>
      </c>
      <c r="K178" s="773">
        <f t="shared" si="99"/>
        <v>0</v>
      </c>
      <c r="L178" s="384">
        <f>L179+L183+L187</f>
        <v>0</v>
      </c>
      <c r="M178" s="406">
        <f t="shared" ref="M178" si="104">M179+M183+M187</f>
        <v>0</v>
      </c>
      <c r="N178" s="407">
        <f>N179+N183+N187</f>
        <v>0</v>
      </c>
      <c r="O178" s="510">
        <f t="shared" ref="O178" si="105">O179+O183+O187</f>
        <v>0</v>
      </c>
      <c r="P178" s="773">
        <f t="shared" si="100"/>
        <v>0</v>
      </c>
      <c r="Q178" s="384">
        <f>Q179+Q183+Q187</f>
        <v>0</v>
      </c>
      <c r="R178" s="509">
        <f t="shared" ref="R178" si="106">R179+R183+R187</f>
        <v>0</v>
      </c>
      <c r="S178" s="696">
        <f>S179+S183+S187</f>
        <v>0</v>
      </c>
      <c r="T178" s="696">
        <f t="shared" ref="T178" si="107">T179+T183+T187</f>
        <v>0</v>
      </c>
      <c r="U178" s="773">
        <f t="shared" si="101"/>
        <v>0</v>
      </c>
      <c r="V178" s="511">
        <f t="shared" si="96"/>
        <v>0</v>
      </c>
      <c r="W178" s="512">
        <f t="shared" si="97"/>
        <v>0</v>
      </c>
      <c r="X178" s="513">
        <f t="shared" si="98"/>
        <v>0</v>
      </c>
    </row>
    <row r="179" spans="1:24" s="13" customFormat="1" ht="27" thickTop="1">
      <c r="A179" s="77"/>
      <c r="B179" s="1078" t="s">
        <v>533</v>
      </c>
      <c r="C179" s="1173">
        <v>2240</v>
      </c>
      <c r="D179" s="134" t="s">
        <v>40</v>
      </c>
      <c r="E179" s="111" t="s">
        <v>391</v>
      </c>
      <c r="F179" s="64" t="s">
        <v>26</v>
      </c>
      <c r="G179" s="292">
        <f>H179+I179</f>
        <v>0</v>
      </c>
      <c r="H179" s="374">
        <f>ROUND(H181*40%*H182/1000,1)</f>
        <v>0</v>
      </c>
      <c r="I179" s="902">
        <f>ROUND(I181*40%*I182/1000,1)</f>
        <v>0</v>
      </c>
      <c r="J179" s="962">
        <f>ROUND(J181*40%*J182/1000,1)</f>
        <v>0</v>
      </c>
      <c r="K179" s="771">
        <f t="shared" si="99"/>
        <v>0</v>
      </c>
      <c r="L179" s="292">
        <f>M179+N179</f>
        <v>0</v>
      </c>
      <c r="M179" s="374">
        <f>ROUND(M181*40%*M182/1000,1)</f>
        <v>0</v>
      </c>
      <c r="N179" s="375">
        <f>ROUND(N181*40%*N182/1000,1)</f>
        <v>0</v>
      </c>
      <c r="O179" s="490">
        <f>ROUND(O181*40%*O182/1000,1)</f>
        <v>0</v>
      </c>
      <c r="P179" s="771">
        <f t="shared" si="100"/>
        <v>0</v>
      </c>
      <c r="Q179" s="292">
        <f>R179+S179</f>
        <v>0</v>
      </c>
      <c r="R179" s="374">
        <f>ROUND(R181*40%*R182/1000,1)</f>
        <v>0</v>
      </c>
      <c r="S179" s="375">
        <f>ROUND(S181*40%*S182/1000,1)</f>
        <v>0</v>
      </c>
      <c r="T179" s="375">
        <f>ROUND(T181*40%*T182/1000,1)</f>
        <v>0</v>
      </c>
      <c r="U179" s="771">
        <f t="shared" si="101"/>
        <v>0</v>
      </c>
      <c r="V179" s="491">
        <f t="shared" si="96"/>
        <v>0</v>
      </c>
      <c r="W179" s="492">
        <f t="shared" si="97"/>
        <v>0</v>
      </c>
      <c r="X179" s="493">
        <f t="shared" si="98"/>
        <v>0</v>
      </c>
    </row>
    <row r="180" spans="1:24" s="135" customFormat="1" ht="12">
      <c r="A180" s="598"/>
      <c r="B180" s="1063"/>
      <c r="C180" s="1174"/>
      <c r="D180" s="137"/>
      <c r="E180" s="70" t="s">
        <v>140</v>
      </c>
      <c r="F180" s="68" t="s">
        <v>21</v>
      </c>
      <c r="G180" s="376">
        <f>H180+I180</f>
        <v>0</v>
      </c>
      <c r="H180" s="377"/>
      <c r="I180" s="903"/>
      <c r="J180" s="963"/>
      <c r="K180" s="1033" t="s">
        <v>20</v>
      </c>
      <c r="L180" s="376">
        <f>M180+N180</f>
        <v>0</v>
      </c>
      <c r="M180" s="377"/>
      <c r="N180" s="378"/>
      <c r="O180" s="837"/>
      <c r="P180" s="1033" t="s">
        <v>20</v>
      </c>
      <c r="Q180" s="376">
        <f>R180+S180</f>
        <v>0</v>
      </c>
      <c r="R180" s="377"/>
      <c r="S180" s="378"/>
      <c r="T180" s="378"/>
      <c r="U180" s="1033" t="s">
        <v>20</v>
      </c>
      <c r="V180" s="503" t="s">
        <v>20</v>
      </c>
      <c r="W180" s="504" t="s">
        <v>20</v>
      </c>
      <c r="X180" s="505" t="s">
        <v>20</v>
      </c>
    </row>
    <row r="181" spans="1:24" s="135" customFormat="1" ht="12">
      <c r="A181" s="598"/>
      <c r="B181" s="1063"/>
      <c r="C181" s="1174"/>
      <c r="D181" s="137"/>
      <c r="E181" s="70" t="s">
        <v>141</v>
      </c>
      <c r="F181" s="68" t="s">
        <v>142</v>
      </c>
      <c r="G181" s="376">
        <f>H181+I181</f>
        <v>0</v>
      </c>
      <c r="H181" s="377"/>
      <c r="I181" s="903"/>
      <c r="J181" s="963"/>
      <c r="K181" s="1035" t="s">
        <v>20</v>
      </c>
      <c r="L181" s="376">
        <f>M181+N181</f>
        <v>0</v>
      </c>
      <c r="M181" s="377"/>
      <c r="N181" s="378"/>
      <c r="O181" s="837"/>
      <c r="P181" s="1035" t="s">
        <v>20</v>
      </c>
      <c r="Q181" s="376">
        <f>R181+S181</f>
        <v>0</v>
      </c>
      <c r="R181" s="377"/>
      <c r="S181" s="378"/>
      <c r="T181" s="378"/>
      <c r="U181" s="1035" t="s">
        <v>20</v>
      </c>
      <c r="V181" s="518" t="s">
        <v>20</v>
      </c>
      <c r="W181" s="519" t="s">
        <v>20</v>
      </c>
      <c r="X181" s="520" t="s">
        <v>20</v>
      </c>
    </row>
    <row r="182" spans="1:24" s="135" customFormat="1" ht="12">
      <c r="A182" s="598"/>
      <c r="B182" s="1063"/>
      <c r="C182" s="1174"/>
      <c r="D182" s="137"/>
      <c r="E182" s="70" t="s">
        <v>393</v>
      </c>
      <c r="F182" s="68" t="s">
        <v>45</v>
      </c>
      <c r="G182" s="395">
        <f>IF(I182+H182&gt;0,AVERAGE(H182:I182),0)</f>
        <v>0</v>
      </c>
      <c r="H182" s="396"/>
      <c r="I182" s="912"/>
      <c r="J182" s="972"/>
      <c r="K182" s="1035" t="s">
        <v>20</v>
      </c>
      <c r="L182" s="395">
        <f>IF(N182+M182&gt;0,AVERAGE(M182:N182),0)</f>
        <v>0</v>
      </c>
      <c r="M182" s="396"/>
      <c r="N182" s="397"/>
      <c r="O182" s="845"/>
      <c r="P182" s="1035" t="s">
        <v>20</v>
      </c>
      <c r="Q182" s="395">
        <f>IF(S182+R182&gt;0,AVERAGE(R182:S182),0)</f>
        <v>0</v>
      </c>
      <c r="R182" s="396"/>
      <c r="S182" s="397"/>
      <c r="T182" s="397"/>
      <c r="U182" s="1035" t="s">
        <v>20</v>
      </c>
      <c r="V182" s="503" t="s">
        <v>20</v>
      </c>
      <c r="W182" s="504" t="s">
        <v>20</v>
      </c>
      <c r="X182" s="505" t="s">
        <v>20</v>
      </c>
    </row>
    <row r="183" spans="1:24" s="13" customFormat="1" ht="39.6">
      <c r="A183" s="77"/>
      <c r="B183" s="1078" t="s">
        <v>534</v>
      </c>
      <c r="C183" s="1173">
        <v>2240</v>
      </c>
      <c r="D183" s="134" t="s">
        <v>40</v>
      </c>
      <c r="E183" s="99" t="s">
        <v>392</v>
      </c>
      <c r="F183" s="138" t="s">
        <v>26</v>
      </c>
      <c r="G183" s="289">
        <f>H183+I183</f>
        <v>0</v>
      </c>
      <c r="H183" s="393">
        <f>ROUND(H185*2.5%*H186/1000,1)</f>
        <v>0</v>
      </c>
      <c r="I183" s="911">
        <f>ROUND(I185*2.5%*I186/1000,1)</f>
        <v>0</v>
      </c>
      <c r="J183" s="971">
        <f>ROUND(J185*2.5%*J186/1000,1)</f>
        <v>0</v>
      </c>
      <c r="K183" s="775">
        <f>G183+J183</f>
        <v>0</v>
      </c>
      <c r="L183" s="289">
        <f>M183+N183</f>
        <v>0</v>
      </c>
      <c r="M183" s="393">
        <f>ROUND(M185*2.5%*M186/1000,1)</f>
        <v>0</v>
      </c>
      <c r="N183" s="394">
        <f>ROUND(N185*2.5%*N186/1000,1)</f>
        <v>0</v>
      </c>
      <c r="O183" s="521">
        <f>ROUND(O185*2.5%*O186/1000,1)</f>
        <v>0</v>
      </c>
      <c r="P183" s="775">
        <f>L183+O183</f>
        <v>0</v>
      </c>
      <c r="Q183" s="289">
        <f>R183+S183</f>
        <v>0</v>
      </c>
      <c r="R183" s="393">
        <f>ROUND(R185*2.5%*R186/1000,1)</f>
        <v>0</v>
      </c>
      <c r="S183" s="394">
        <f>ROUND(S185*2.5%*S186/1000,1)</f>
        <v>0</v>
      </c>
      <c r="T183" s="394">
        <f>ROUND(T185*2.5%*T186/1000,1)</f>
        <v>0</v>
      </c>
      <c r="U183" s="775">
        <f>Q183+T183</f>
        <v>0</v>
      </c>
      <c r="V183" s="522">
        <f>IF(K183&gt;0,ROUND((G183/K183),3),0)</f>
        <v>0</v>
      </c>
      <c r="W183" s="523">
        <f>IF(P183&gt;0,ROUND((L183/P183),3),0)</f>
        <v>0</v>
      </c>
      <c r="X183" s="524">
        <f>IF(U183&gt;0,ROUND((Q183/U183),3),0)</f>
        <v>0</v>
      </c>
    </row>
    <row r="184" spans="1:24" s="135" customFormat="1" ht="12">
      <c r="A184" s="598"/>
      <c r="B184" s="1063"/>
      <c r="C184" s="1174"/>
      <c r="D184" s="137"/>
      <c r="E184" s="70" t="s">
        <v>395</v>
      </c>
      <c r="F184" s="68" t="s">
        <v>21</v>
      </c>
      <c r="G184" s="376">
        <f>H184+I184</f>
        <v>0</v>
      </c>
      <c r="H184" s="377"/>
      <c r="I184" s="903"/>
      <c r="J184" s="963"/>
      <c r="K184" s="1033" t="s">
        <v>20</v>
      </c>
      <c r="L184" s="376">
        <f>M184+N184</f>
        <v>0</v>
      </c>
      <c r="M184" s="377"/>
      <c r="N184" s="378"/>
      <c r="O184" s="837"/>
      <c r="P184" s="1033" t="s">
        <v>20</v>
      </c>
      <c r="Q184" s="376">
        <f>R184+S184</f>
        <v>0</v>
      </c>
      <c r="R184" s="377"/>
      <c r="S184" s="378"/>
      <c r="T184" s="378"/>
      <c r="U184" s="1033" t="s">
        <v>20</v>
      </c>
      <c r="V184" s="503" t="s">
        <v>20</v>
      </c>
      <c r="W184" s="504" t="s">
        <v>20</v>
      </c>
      <c r="X184" s="505" t="s">
        <v>20</v>
      </c>
    </row>
    <row r="185" spans="1:24" s="135" customFormat="1" ht="12">
      <c r="A185" s="598"/>
      <c r="B185" s="1063"/>
      <c r="C185" s="1174"/>
      <c r="D185" s="137"/>
      <c r="E185" s="70" t="s">
        <v>141</v>
      </c>
      <c r="F185" s="68" t="s">
        <v>142</v>
      </c>
      <c r="G185" s="376">
        <f>H185+I185</f>
        <v>0</v>
      </c>
      <c r="H185" s="377"/>
      <c r="I185" s="903"/>
      <c r="J185" s="963"/>
      <c r="K185" s="1035" t="s">
        <v>20</v>
      </c>
      <c r="L185" s="376">
        <f>M185+N185</f>
        <v>0</v>
      </c>
      <c r="M185" s="377"/>
      <c r="N185" s="378"/>
      <c r="O185" s="837"/>
      <c r="P185" s="1035" t="s">
        <v>20</v>
      </c>
      <c r="Q185" s="376">
        <f>R185+S185</f>
        <v>0</v>
      </c>
      <c r="R185" s="377"/>
      <c r="S185" s="378"/>
      <c r="T185" s="378"/>
      <c r="U185" s="1035" t="s">
        <v>20</v>
      </c>
      <c r="V185" s="518" t="s">
        <v>20</v>
      </c>
      <c r="W185" s="519" t="s">
        <v>20</v>
      </c>
      <c r="X185" s="520" t="s">
        <v>20</v>
      </c>
    </row>
    <row r="186" spans="1:24" s="46" customFormat="1" ht="12">
      <c r="A186" s="598"/>
      <c r="B186" s="1090"/>
      <c r="C186" s="1202"/>
      <c r="D186" s="139"/>
      <c r="E186" s="70" t="s">
        <v>393</v>
      </c>
      <c r="F186" s="68" t="s">
        <v>45</v>
      </c>
      <c r="G186" s="395">
        <f>IF(I186+H186&gt;0,AVERAGE(H186:I186),0)</f>
        <v>0</v>
      </c>
      <c r="H186" s="396"/>
      <c r="I186" s="912"/>
      <c r="J186" s="972"/>
      <c r="K186" s="1035" t="s">
        <v>20</v>
      </c>
      <c r="L186" s="395">
        <f>IF(N186+M186&gt;0,AVERAGE(M186:N186),0)</f>
        <v>0</v>
      </c>
      <c r="M186" s="396"/>
      <c r="N186" s="397"/>
      <c r="O186" s="845"/>
      <c r="P186" s="1035" t="s">
        <v>20</v>
      </c>
      <c r="Q186" s="395">
        <f>IF(S186+R186&gt;0,AVERAGE(R186:S186),0)</f>
        <v>0</v>
      </c>
      <c r="R186" s="396"/>
      <c r="S186" s="397"/>
      <c r="T186" s="397"/>
      <c r="U186" s="1035" t="s">
        <v>20</v>
      </c>
      <c r="V186" s="503" t="s">
        <v>20</v>
      </c>
      <c r="W186" s="504" t="s">
        <v>20</v>
      </c>
      <c r="X186" s="505" t="s">
        <v>20</v>
      </c>
    </row>
    <row r="187" spans="1:24" s="13" customFormat="1" ht="39.6">
      <c r="A187" s="77"/>
      <c r="B187" s="1078" t="s">
        <v>528</v>
      </c>
      <c r="C187" s="1173">
        <v>2240</v>
      </c>
      <c r="D187" s="134" t="s">
        <v>40</v>
      </c>
      <c r="E187" s="99" t="s">
        <v>394</v>
      </c>
      <c r="F187" s="138" t="s">
        <v>26</v>
      </c>
      <c r="G187" s="289">
        <f>H187+I187</f>
        <v>0</v>
      </c>
      <c r="H187" s="393">
        <f>ROUND(H189*2.5%*H190/1000,1)</f>
        <v>0</v>
      </c>
      <c r="I187" s="911">
        <f>ROUND(I189*2.5%*I190/1000,1)</f>
        <v>0</v>
      </c>
      <c r="J187" s="971">
        <f>ROUND(J189*2.5%*J190/1000,1)</f>
        <v>0</v>
      </c>
      <c r="K187" s="775">
        <f>G187+J187</f>
        <v>0</v>
      </c>
      <c r="L187" s="289">
        <f>M187+N187</f>
        <v>0</v>
      </c>
      <c r="M187" s="393">
        <f>ROUND(M189*2.5%*M190/1000,1)</f>
        <v>0</v>
      </c>
      <c r="N187" s="394">
        <f>ROUND(N189*2.5%*N190/1000,1)</f>
        <v>0</v>
      </c>
      <c r="O187" s="521">
        <f>ROUND(O189*2.5%*O190/1000,1)</f>
        <v>0</v>
      </c>
      <c r="P187" s="775">
        <f>L187+O187</f>
        <v>0</v>
      </c>
      <c r="Q187" s="289">
        <f>R187+S187</f>
        <v>0</v>
      </c>
      <c r="R187" s="393">
        <f>ROUND(R189*2.5%*R190/1000,1)</f>
        <v>0</v>
      </c>
      <c r="S187" s="394">
        <f>ROUND(S189*2.5%*S190/1000,1)</f>
        <v>0</v>
      </c>
      <c r="T187" s="394">
        <f>ROUND(T189*2.5%*T190/1000,1)</f>
        <v>0</v>
      </c>
      <c r="U187" s="775">
        <f>Q187+T187</f>
        <v>0</v>
      </c>
      <c r="V187" s="522">
        <f>IF(K187&gt;0,ROUND((G187/K187),3),0)</f>
        <v>0</v>
      </c>
      <c r="W187" s="523">
        <f>IF(P187&gt;0,ROUND((L187/P187),3),0)</f>
        <v>0</v>
      </c>
      <c r="X187" s="524">
        <f>IF(U187&gt;0,ROUND((Q187/U187),3),0)</f>
        <v>0</v>
      </c>
    </row>
    <row r="188" spans="1:24" s="46" customFormat="1" ht="12">
      <c r="A188" s="598"/>
      <c r="B188" s="1090"/>
      <c r="C188" s="1202"/>
      <c r="D188" s="139"/>
      <c r="E188" s="70" t="s">
        <v>143</v>
      </c>
      <c r="F188" s="68" t="s">
        <v>21</v>
      </c>
      <c r="G188" s="376">
        <f>H188+I188</f>
        <v>0</v>
      </c>
      <c r="H188" s="377"/>
      <c r="I188" s="903"/>
      <c r="J188" s="963"/>
      <c r="K188" s="1033" t="s">
        <v>20</v>
      </c>
      <c r="L188" s="376">
        <f>M188+N188</f>
        <v>0</v>
      </c>
      <c r="M188" s="377"/>
      <c r="N188" s="378"/>
      <c r="O188" s="837"/>
      <c r="P188" s="1033" t="s">
        <v>20</v>
      </c>
      <c r="Q188" s="376">
        <f>R188+S188</f>
        <v>0</v>
      </c>
      <c r="R188" s="377"/>
      <c r="S188" s="378"/>
      <c r="T188" s="378"/>
      <c r="U188" s="1033" t="s">
        <v>20</v>
      </c>
      <c r="V188" s="503" t="s">
        <v>20</v>
      </c>
      <c r="W188" s="504" t="s">
        <v>20</v>
      </c>
      <c r="X188" s="505" t="s">
        <v>20</v>
      </c>
    </row>
    <row r="189" spans="1:24" s="46" customFormat="1" ht="12">
      <c r="A189" s="598"/>
      <c r="B189" s="1090"/>
      <c r="C189" s="1202"/>
      <c r="D189" s="139"/>
      <c r="E189" s="140" t="s">
        <v>144</v>
      </c>
      <c r="F189" s="68" t="s">
        <v>142</v>
      </c>
      <c r="G189" s="376">
        <f>H189+I189</f>
        <v>0</v>
      </c>
      <c r="H189" s="377"/>
      <c r="I189" s="903"/>
      <c r="J189" s="963"/>
      <c r="K189" s="1035" t="s">
        <v>20</v>
      </c>
      <c r="L189" s="376">
        <f>M189+N189</f>
        <v>0</v>
      </c>
      <c r="M189" s="377"/>
      <c r="N189" s="378"/>
      <c r="O189" s="837"/>
      <c r="P189" s="1035" t="s">
        <v>20</v>
      </c>
      <c r="Q189" s="376">
        <f>R189+S189</f>
        <v>0</v>
      </c>
      <c r="R189" s="377"/>
      <c r="S189" s="378"/>
      <c r="T189" s="378"/>
      <c r="U189" s="1035" t="s">
        <v>20</v>
      </c>
      <c r="V189" s="518" t="s">
        <v>20</v>
      </c>
      <c r="W189" s="519" t="s">
        <v>20</v>
      </c>
      <c r="X189" s="520" t="s">
        <v>20</v>
      </c>
    </row>
    <row r="190" spans="1:24" s="46" customFormat="1" ht="12.6" thickBot="1">
      <c r="A190" s="598"/>
      <c r="B190" s="1091"/>
      <c r="C190" s="1203"/>
      <c r="D190" s="141"/>
      <c r="E190" s="142" t="s">
        <v>393</v>
      </c>
      <c r="F190" s="71" t="s">
        <v>45</v>
      </c>
      <c r="G190" s="379">
        <f>IF(I190+H190&gt;0,AVERAGE(H190:I190),0)</f>
        <v>0</v>
      </c>
      <c r="H190" s="380"/>
      <c r="I190" s="904"/>
      <c r="J190" s="964"/>
      <c r="K190" s="1034" t="s">
        <v>20</v>
      </c>
      <c r="L190" s="379">
        <f>IF(N190+M190&gt;0,AVERAGE(M190:N190),0)</f>
        <v>0</v>
      </c>
      <c r="M190" s="380"/>
      <c r="N190" s="381"/>
      <c r="O190" s="838"/>
      <c r="P190" s="1034" t="s">
        <v>20</v>
      </c>
      <c r="Q190" s="379">
        <f>IF(S190+R190&gt;0,AVERAGE(R190:S190),0)</f>
        <v>0</v>
      </c>
      <c r="R190" s="380"/>
      <c r="S190" s="381"/>
      <c r="T190" s="381"/>
      <c r="U190" s="1034" t="s">
        <v>20</v>
      </c>
      <c r="V190" s="506" t="s">
        <v>20</v>
      </c>
      <c r="W190" s="507" t="s">
        <v>20</v>
      </c>
      <c r="X190" s="508" t="s">
        <v>20</v>
      </c>
    </row>
    <row r="191" spans="1:24" s="66" customFormat="1" ht="27.6" thickTop="1" thickBot="1">
      <c r="A191" s="77"/>
      <c r="B191" s="1092" t="s">
        <v>535</v>
      </c>
      <c r="C191" s="1181">
        <v>2240</v>
      </c>
      <c r="D191" s="124" t="s">
        <v>40</v>
      </c>
      <c r="E191" s="107" t="s">
        <v>146</v>
      </c>
      <c r="F191" s="143" t="s">
        <v>26</v>
      </c>
      <c r="G191" s="387">
        <f t="shared" ref="G191:H191" si="108">G192+G202+G212</f>
        <v>0</v>
      </c>
      <c r="H191" s="388">
        <f t="shared" si="108"/>
        <v>0</v>
      </c>
      <c r="I191" s="909">
        <f>I192+I202+I212</f>
        <v>0</v>
      </c>
      <c r="J191" s="969">
        <f t="shared" ref="J191" si="109">J192+J202+J212</f>
        <v>0</v>
      </c>
      <c r="K191" s="774">
        <f>G191+J191</f>
        <v>0</v>
      </c>
      <c r="L191" s="387">
        <f t="shared" ref="L191:M191" si="110">L192+L202+L212</f>
        <v>0</v>
      </c>
      <c r="M191" s="388">
        <f t="shared" si="110"/>
        <v>0</v>
      </c>
      <c r="N191" s="389">
        <f>N192+N202+N212</f>
        <v>0</v>
      </c>
      <c r="O191" s="843">
        <f t="shared" ref="O191" si="111">O192+O202+O212</f>
        <v>0</v>
      </c>
      <c r="P191" s="774">
        <f>L191+O191</f>
        <v>0</v>
      </c>
      <c r="Q191" s="387">
        <f t="shared" ref="Q191:R191" si="112">Q192+Q202+Q212</f>
        <v>0</v>
      </c>
      <c r="R191" s="388">
        <f t="shared" si="112"/>
        <v>0</v>
      </c>
      <c r="S191" s="389">
        <f>S192+S202+S212</f>
        <v>0</v>
      </c>
      <c r="T191" s="389">
        <f t="shared" ref="T191" si="113">T192+T202+T212</f>
        <v>0</v>
      </c>
      <c r="U191" s="774">
        <f>Q191+T191</f>
        <v>0</v>
      </c>
      <c r="V191" s="511">
        <f t="shared" ref="V191:V193" si="114">IF(K191&gt;0,ROUND((G191/K191),3),0)</f>
        <v>0</v>
      </c>
      <c r="W191" s="512">
        <f t="shared" ref="W191:W193" si="115">IF(P191&gt;0,ROUND((L191/P191),3),0)</f>
        <v>0</v>
      </c>
      <c r="X191" s="513">
        <f t="shared" ref="X191:X193" si="116">IF(U191&gt;0,ROUND((Q191/U191),3),0)</f>
        <v>0</v>
      </c>
    </row>
    <row r="192" spans="1:24" s="86" customFormat="1" ht="14.4" thickTop="1">
      <c r="A192" s="247"/>
      <c r="B192" s="1078" t="s">
        <v>536</v>
      </c>
      <c r="C192" s="1182">
        <v>2240</v>
      </c>
      <c r="D192" s="122" t="s">
        <v>40</v>
      </c>
      <c r="E192" s="99" t="s">
        <v>147</v>
      </c>
      <c r="F192" s="97" t="s">
        <v>26</v>
      </c>
      <c r="G192" s="292">
        <f>H192+I192</f>
        <v>0</v>
      </c>
      <c r="H192" s="374">
        <f>ROUND(H193+H196+H199,1)</f>
        <v>0</v>
      </c>
      <c r="I192" s="902">
        <f>ROUND(I193+I196+I199,1)</f>
        <v>0</v>
      </c>
      <c r="J192" s="962">
        <f>ROUND(J193+J196+J199,1)</f>
        <v>0</v>
      </c>
      <c r="K192" s="771">
        <f t="shared" ref="K192:K193" si="117">G192+J192</f>
        <v>0</v>
      </c>
      <c r="L192" s="292">
        <f>M192+N192</f>
        <v>0</v>
      </c>
      <c r="M192" s="374">
        <f>ROUND(M193+M196+M199,1)</f>
        <v>0</v>
      </c>
      <c r="N192" s="375">
        <f>ROUND(N193+N196+N199,1)</f>
        <v>0</v>
      </c>
      <c r="O192" s="490">
        <f>ROUND(O193+O196+O199,1)</f>
        <v>0</v>
      </c>
      <c r="P192" s="771">
        <f t="shared" ref="P192:P193" si="118">L192+O192</f>
        <v>0</v>
      </c>
      <c r="Q192" s="292">
        <f>R192+S192</f>
        <v>0</v>
      </c>
      <c r="R192" s="374">
        <f>ROUND(R193+R196+R199,1)</f>
        <v>0</v>
      </c>
      <c r="S192" s="375">
        <f>ROUND(S193+S196+S199,1)</f>
        <v>0</v>
      </c>
      <c r="T192" s="375">
        <f>ROUND(T193+T196+T199,1)</f>
        <v>0</v>
      </c>
      <c r="U192" s="771">
        <f t="shared" ref="U192:U193" si="119">Q192+T192</f>
        <v>0</v>
      </c>
      <c r="V192" s="491">
        <f t="shared" si="114"/>
        <v>0</v>
      </c>
      <c r="W192" s="492">
        <f t="shared" si="115"/>
        <v>0</v>
      </c>
      <c r="X192" s="493">
        <f t="shared" si="116"/>
        <v>0</v>
      </c>
    </row>
    <row r="193" spans="1:24" s="146" customFormat="1" ht="13.2">
      <c r="A193" s="77"/>
      <c r="B193" s="1090" t="s">
        <v>537</v>
      </c>
      <c r="C193" s="1202">
        <v>2240</v>
      </c>
      <c r="D193" s="139" t="s">
        <v>40</v>
      </c>
      <c r="E193" s="144" t="s">
        <v>148</v>
      </c>
      <c r="F193" s="145" t="s">
        <v>26</v>
      </c>
      <c r="G193" s="408">
        <f>H193+I193</f>
        <v>0</v>
      </c>
      <c r="H193" s="409">
        <f>ROUND(H194*H195/1000,1)</f>
        <v>0</v>
      </c>
      <c r="I193" s="924">
        <f>ROUND(I194*I195/1000,1)</f>
        <v>0</v>
      </c>
      <c r="J193" s="983">
        <f>ROUND(J194*J195/1000,1)</f>
        <v>0</v>
      </c>
      <c r="K193" s="781">
        <f t="shared" si="117"/>
        <v>0</v>
      </c>
      <c r="L193" s="408">
        <f>M193+N193</f>
        <v>0</v>
      </c>
      <c r="M193" s="409">
        <f>ROUND(M194*M195/1000,1)</f>
        <v>0</v>
      </c>
      <c r="N193" s="410">
        <f>ROUND(N194*N195/1000,1)</f>
        <v>0</v>
      </c>
      <c r="O193" s="852">
        <f>ROUND(O194*O195/1000,1)</f>
        <v>0</v>
      </c>
      <c r="P193" s="781">
        <f t="shared" si="118"/>
        <v>0</v>
      </c>
      <c r="Q193" s="408">
        <f>R193+S193</f>
        <v>0</v>
      </c>
      <c r="R193" s="409">
        <f>ROUND(R194*R195/1000,1)</f>
        <v>0</v>
      </c>
      <c r="S193" s="410">
        <f>ROUND(S194*S195/1000,1)</f>
        <v>0</v>
      </c>
      <c r="T193" s="410">
        <f>ROUND(T194*T195/1000,1)</f>
        <v>0</v>
      </c>
      <c r="U193" s="781">
        <f t="shared" si="119"/>
        <v>0</v>
      </c>
      <c r="V193" s="529">
        <f t="shared" si="114"/>
        <v>0</v>
      </c>
      <c r="W193" s="530">
        <f t="shared" si="115"/>
        <v>0</v>
      </c>
      <c r="X193" s="531">
        <f t="shared" si="116"/>
        <v>0</v>
      </c>
    </row>
    <row r="194" spans="1:24" s="147" customFormat="1" ht="12">
      <c r="A194" s="602"/>
      <c r="B194" s="1093"/>
      <c r="C194" s="1204"/>
      <c r="D194" s="148" t="s">
        <v>40</v>
      </c>
      <c r="E194" s="149" t="s">
        <v>68</v>
      </c>
      <c r="F194" s="150" t="s">
        <v>21</v>
      </c>
      <c r="G194" s="411">
        <f>H194+I194</f>
        <v>0</v>
      </c>
      <c r="H194" s="412"/>
      <c r="I194" s="925"/>
      <c r="J194" s="984"/>
      <c r="K194" s="1033" t="s">
        <v>20</v>
      </c>
      <c r="L194" s="411">
        <f>M194+N194</f>
        <v>0</v>
      </c>
      <c r="M194" s="412"/>
      <c r="N194" s="413"/>
      <c r="O194" s="853"/>
      <c r="P194" s="1033" t="s">
        <v>20</v>
      </c>
      <c r="Q194" s="411">
        <f>R194+S194</f>
        <v>0</v>
      </c>
      <c r="R194" s="412"/>
      <c r="S194" s="413"/>
      <c r="T194" s="413"/>
      <c r="U194" s="1033" t="s">
        <v>20</v>
      </c>
      <c r="V194" s="532" t="s">
        <v>20</v>
      </c>
      <c r="W194" s="533" t="s">
        <v>20</v>
      </c>
      <c r="X194" s="534" t="s">
        <v>20</v>
      </c>
    </row>
    <row r="195" spans="1:24" s="147" customFormat="1" ht="12">
      <c r="A195" s="602"/>
      <c r="B195" s="1093"/>
      <c r="C195" s="1204"/>
      <c r="D195" s="148" t="s">
        <v>40</v>
      </c>
      <c r="E195" s="149" t="s">
        <v>69</v>
      </c>
      <c r="F195" s="150" t="s">
        <v>45</v>
      </c>
      <c r="G195" s="414">
        <f>IF(I195+H195&gt;0,AVERAGE(H195:I195),0)</f>
        <v>0</v>
      </c>
      <c r="H195" s="415"/>
      <c r="I195" s="926"/>
      <c r="J195" s="985"/>
      <c r="K195" s="1035" t="s">
        <v>20</v>
      </c>
      <c r="L195" s="414">
        <f>IF(N195+M195&gt;0,AVERAGE(M195:N195),0)</f>
        <v>0</v>
      </c>
      <c r="M195" s="415"/>
      <c r="N195" s="416"/>
      <c r="O195" s="854"/>
      <c r="P195" s="1035" t="s">
        <v>20</v>
      </c>
      <c r="Q195" s="414">
        <f>IF(S195+R195&gt;0,AVERAGE(R195:S195),0)</f>
        <v>0</v>
      </c>
      <c r="R195" s="415"/>
      <c r="S195" s="416"/>
      <c r="T195" s="416"/>
      <c r="U195" s="1035" t="s">
        <v>20</v>
      </c>
      <c r="V195" s="532" t="s">
        <v>20</v>
      </c>
      <c r="W195" s="533" t="s">
        <v>20</v>
      </c>
      <c r="X195" s="534" t="s">
        <v>20</v>
      </c>
    </row>
    <row r="196" spans="1:24" s="146" customFormat="1" ht="13.2">
      <c r="A196" s="77"/>
      <c r="B196" s="1090" t="s">
        <v>538</v>
      </c>
      <c r="C196" s="1202">
        <v>2240</v>
      </c>
      <c r="D196" s="139" t="s">
        <v>40</v>
      </c>
      <c r="E196" s="144" t="s">
        <v>149</v>
      </c>
      <c r="F196" s="145" t="s">
        <v>26</v>
      </c>
      <c r="G196" s="408">
        <f>H196+I196</f>
        <v>0</v>
      </c>
      <c r="H196" s="409">
        <f>ROUND(H197*H198/1000,1)</f>
        <v>0</v>
      </c>
      <c r="I196" s="924">
        <f>ROUND(I197*I198/1000,1)</f>
        <v>0</v>
      </c>
      <c r="J196" s="983">
        <f>ROUND(J197*J198/1000,1)</f>
        <v>0</v>
      </c>
      <c r="K196" s="781">
        <f>G196+J196</f>
        <v>0</v>
      </c>
      <c r="L196" s="408">
        <f>M196+N196</f>
        <v>0</v>
      </c>
      <c r="M196" s="409">
        <f>ROUND(M197*M198/1000,1)</f>
        <v>0</v>
      </c>
      <c r="N196" s="410">
        <f>ROUND(N197*N198/1000,1)</f>
        <v>0</v>
      </c>
      <c r="O196" s="852">
        <f>ROUND(O197*O198/1000,1)</f>
        <v>0</v>
      </c>
      <c r="P196" s="781">
        <f>L196+O196</f>
        <v>0</v>
      </c>
      <c r="Q196" s="408">
        <f>R196+S196</f>
        <v>0</v>
      </c>
      <c r="R196" s="409">
        <f>ROUND(R197*R198/1000,1)</f>
        <v>0</v>
      </c>
      <c r="S196" s="410">
        <f>ROUND(S197*S198/1000,1)</f>
        <v>0</v>
      </c>
      <c r="T196" s="410">
        <f>ROUND(T197*T198/1000,1)</f>
        <v>0</v>
      </c>
      <c r="U196" s="781">
        <f>Q196+T196</f>
        <v>0</v>
      </c>
      <c r="V196" s="529">
        <f>IF(K196&gt;0,ROUND((G196/K196),3),0)</f>
        <v>0</v>
      </c>
      <c r="W196" s="530">
        <f>IF(P196&gt;0,ROUND((L196/P196),3),0)</f>
        <v>0</v>
      </c>
      <c r="X196" s="531">
        <f>IF(U196&gt;0,ROUND((Q196/U196),3),0)</f>
        <v>0</v>
      </c>
    </row>
    <row r="197" spans="1:24" s="147" customFormat="1" ht="12">
      <c r="A197" s="602"/>
      <c r="B197" s="1093"/>
      <c r="C197" s="1204"/>
      <c r="D197" s="148" t="s">
        <v>40</v>
      </c>
      <c r="E197" s="149" t="s">
        <v>68</v>
      </c>
      <c r="F197" s="150" t="s">
        <v>21</v>
      </c>
      <c r="G197" s="411">
        <f>H197+I197</f>
        <v>0</v>
      </c>
      <c r="H197" s="412"/>
      <c r="I197" s="925"/>
      <c r="J197" s="984"/>
      <c r="K197" s="1033" t="s">
        <v>20</v>
      </c>
      <c r="L197" s="411">
        <f>M197+N197</f>
        <v>0</v>
      </c>
      <c r="M197" s="412"/>
      <c r="N197" s="413"/>
      <c r="O197" s="853"/>
      <c r="P197" s="1033" t="s">
        <v>20</v>
      </c>
      <c r="Q197" s="411">
        <f>R197+S197</f>
        <v>0</v>
      </c>
      <c r="R197" s="412"/>
      <c r="S197" s="413"/>
      <c r="T197" s="413"/>
      <c r="U197" s="1033" t="s">
        <v>20</v>
      </c>
      <c r="V197" s="532" t="s">
        <v>20</v>
      </c>
      <c r="W197" s="533" t="s">
        <v>20</v>
      </c>
      <c r="X197" s="534" t="s">
        <v>20</v>
      </c>
    </row>
    <row r="198" spans="1:24" s="147" customFormat="1" ht="12">
      <c r="A198" s="602"/>
      <c r="B198" s="1093"/>
      <c r="C198" s="1204"/>
      <c r="D198" s="148" t="s">
        <v>40</v>
      </c>
      <c r="E198" s="149" t="s">
        <v>69</v>
      </c>
      <c r="F198" s="150" t="s">
        <v>45</v>
      </c>
      <c r="G198" s="414">
        <f>IF(I198+H198&gt;0,AVERAGE(H198:I198),0)</f>
        <v>0</v>
      </c>
      <c r="H198" s="415"/>
      <c r="I198" s="926"/>
      <c r="J198" s="985"/>
      <c r="K198" s="1035" t="s">
        <v>20</v>
      </c>
      <c r="L198" s="414">
        <f>IF(N198+M198&gt;0,AVERAGE(M198:N198),0)</f>
        <v>0</v>
      </c>
      <c r="M198" s="415"/>
      <c r="N198" s="416"/>
      <c r="O198" s="854"/>
      <c r="P198" s="1035" t="s">
        <v>20</v>
      </c>
      <c r="Q198" s="414">
        <f>IF(S198+R198&gt;0,AVERAGE(R198:S198),0)</f>
        <v>0</v>
      </c>
      <c r="R198" s="415"/>
      <c r="S198" s="416"/>
      <c r="T198" s="416"/>
      <c r="U198" s="1035" t="s">
        <v>20</v>
      </c>
      <c r="V198" s="532" t="s">
        <v>20</v>
      </c>
      <c r="W198" s="533" t="s">
        <v>20</v>
      </c>
      <c r="X198" s="534" t="s">
        <v>20</v>
      </c>
    </row>
    <row r="199" spans="1:24" s="146" customFormat="1" ht="13.2">
      <c r="A199" s="77"/>
      <c r="B199" s="1090" t="s">
        <v>539</v>
      </c>
      <c r="C199" s="1202">
        <v>2240</v>
      </c>
      <c r="D199" s="139" t="s">
        <v>40</v>
      </c>
      <c r="E199" s="144" t="s">
        <v>150</v>
      </c>
      <c r="F199" s="145" t="s">
        <v>26</v>
      </c>
      <c r="G199" s="408">
        <f>H199+I199</f>
        <v>0</v>
      </c>
      <c r="H199" s="409">
        <f>ROUND(H200*H201/1000,1)</f>
        <v>0</v>
      </c>
      <c r="I199" s="924">
        <f>ROUND(I200*I201/1000,1)</f>
        <v>0</v>
      </c>
      <c r="J199" s="983">
        <f>ROUND(J200*J201/1000,1)</f>
        <v>0</v>
      </c>
      <c r="K199" s="781">
        <f>G199+J199</f>
        <v>0</v>
      </c>
      <c r="L199" s="408">
        <f>M199+N199</f>
        <v>0</v>
      </c>
      <c r="M199" s="409">
        <f>ROUND(M200*M201/1000,1)</f>
        <v>0</v>
      </c>
      <c r="N199" s="410">
        <f>ROUND(N200*N201/1000,1)</f>
        <v>0</v>
      </c>
      <c r="O199" s="852">
        <f>ROUND(O200*O201/1000,1)</f>
        <v>0</v>
      </c>
      <c r="P199" s="781">
        <f>L199+O199</f>
        <v>0</v>
      </c>
      <c r="Q199" s="408">
        <f>R199+S199</f>
        <v>0</v>
      </c>
      <c r="R199" s="409">
        <f>ROUND(R200*R201/1000,1)</f>
        <v>0</v>
      </c>
      <c r="S199" s="410">
        <f>ROUND(S200*S201/1000,1)</f>
        <v>0</v>
      </c>
      <c r="T199" s="410">
        <f>ROUND(T200*T201/1000,1)</f>
        <v>0</v>
      </c>
      <c r="U199" s="781">
        <f>Q199+T199</f>
        <v>0</v>
      </c>
      <c r="V199" s="529">
        <f>IF(K199&gt;0,ROUND((G199/K199),3),0)</f>
        <v>0</v>
      </c>
      <c r="W199" s="530">
        <f>IF(P199&gt;0,ROUND((L199/P199),3),0)</f>
        <v>0</v>
      </c>
      <c r="X199" s="531">
        <f>IF(U199&gt;0,ROUND((Q199/U199),3),0)</f>
        <v>0</v>
      </c>
    </row>
    <row r="200" spans="1:24" s="147" customFormat="1" ht="12">
      <c r="A200" s="602"/>
      <c r="B200" s="1093"/>
      <c r="C200" s="1204"/>
      <c r="D200" s="148" t="s">
        <v>40</v>
      </c>
      <c r="E200" s="149" t="s">
        <v>68</v>
      </c>
      <c r="F200" s="150" t="s">
        <v>21</v>
      </c>
      <c r="G200" s="411">
        <f>H200+I200</f>
        <v>0</v>
      </c>
      <c r="H200" s="412"/>
      <c r="I200" s="925"/>
      <c r="J200" s="984"/>
      <c r="K200" s="1033" t="s">
        <v>20</v>
      </c>
      <c r="L200" s="411">
        <f>M200+N200</f>
        <v>0</v>
      </c>
      <c r="M200" s="412"/>
      <c r="N200" s="413"/>
      <c r="O200" s="853"/>
      <c r="P200" s="1033" t="s">
        <v>20</v>
      </c>
      <c r="Q200" s="411">
        <f>R200+S200</f>
        <v>0</v>
      </c>
      <c r="R200" s="412"/>
      <c r="S200" s="413"/>
      <c r="T200" s="413"/>
      <c r="U200" s="1033" t="s">
        <v>20</v>
      </c>
      <c r="V200" s="532" t="s">
        <v>20</v>
      </c>
      <c r="W200" s="533" t="s">
        <v>20</v>
      </c>
      <c r="X200" s="534" t="s">
        <v>20</v>
      </c>
    </row>
    <row r="201" spans="1:24" s="147" customFormat="1" ht="12">
      <c r="A201" s="602"/>
      <c r="B201" s="1093"/>
      <c r="C201" s="1204"/>
      <c r="D201" s="148" t="s">
        <v>40</v>
      </c>
      <c r="E201" s="149" t="s">
        <v>69</v>
      </c>
      <c r="F201" s="150" t="s">
        <v>45</v>
      </c>
      <c r="G201" s="414">
        <f>IF(I201+H201&gt;0,AVERAGE(H201:I201),0)</f>
        <v>0</v>
      </c>
      <c r="H201" s="415"/>
      <c r="I201" s="926"/>
      <c r="J201" s="985"/>
      <c r="K201" s="1035" t="s">
        <v>20</v>
      </c>
      <c r="L201" s="414">
        <f>IF(N201+M201&gt;0,AVERAGE(M201:N201),0)</f>
        <v>0</v>
      </c>
      <c r="M201" s="415"/>
      <c r="N201" s="416"/>
      <c r="O201" s="854"/>
      <c r="P201" s="1035" t="s">
        <v>20</v>
      </c>
      <c r="Q201" s="414">
        <f>IF(S201+R201&gt;0,AVERAGE(R201:S201),0)</f>
        <v>0</v>
      </c>
      <c r="R201" s="415"/>
      <c r="S201" s="416"/>
      <c r="T201" s="416"/>
      <c r="U201" s="1035" t="s">
        <v>20</v>
      </c>
      <c r="V201" s="532" t="s">
        <v>20</v>
      </c>
      <c r="W201" s="533" t="s">
        <v>20</v>
      </c>
      <c r="X201" s="534" t="s">
        <v>20</v>
      </c>
    </row>
    <row r="202" spans="1:24" s="86" customFormat="1">
      <c r="A202" s="247"/>
      <c r="B202" s="1078" t="s">
        <v>540</v>
      </c>
      <c r="C202" s="1182">
        <v>2240</v>
      </c>
      <c r="D202" s="122" t="s">
        <v>40</v>
      </c>
      <c r="E202" s="99" t="s">
        <v>151</v>
      </c>
      <c r="F202" s="97" t="s">
        <v>26</v>
      </c>
      <c r="G202" s="292">
        <f>H202+I202</f>
        <v>0</v>
      </c>
      <c r="H202" s="374">
        <f>ROUND(H203+H206+H209,1)</f>
        <v>0</v>
      </c>
      <c r="I202" s="902">
        <f>ROUND(I203+I206+I209,1)</f>
        <v>0</v>
      </c>
      <c r="J202" s="962">
        <f>ROUND(J203+J206+J209,1)</f>
        <v>0</v>
      </c>
      <c r="K202" s="771">
        <f t="shared" ref="K202:K203" si="120">G202+J202</f>
        <v>0</v>
      </c>
      <c r="L202" s="292">
        <f>M202+N202</f>
        <v>0</v>
      </c>
      <c r="M202" s="374">
        <f>ROUND(M203+M206+M209,1)</f>
        <v>0</v>
      </c>
      <c r="N202" s="375">
        <f>ROUND(N203+N206+N209,1)</f>
        <v>0</v>
      </c>
      <c r="O202" s="490">
        <f>ROUND(O203+O206+O209,1)</f>
        <v>0</v>
      </c>
      <c r="P202" s="771">
        <f t="shared" ref="P202:P203" si="121">L202+O202</f>
        <v>0</v>
      </c>
      <c r="Q202" s="292">
        <f>R202+S202</f>
        <v>0</v>
      </c>
      <c r="R202" s="374">
        <f>ROUND(R203+R206+R209,1)</f>
        <v>0</v>
      </c>
      <c r="S202" s="375">
        <f>ROUND(S203+S206+S209,1)</f>
        <v>0</v>
      </c>
      <c r="T202" s="375">
        <f>ROUND(T203+T206+T209,1)</f>
        <v>0</v>
      </c>
      <c r="U202" s="771">
        <f t="shared" ref="U202:U203" si="122">Q202+T202</f>
        <v>0</v>
      </c>
      <c r="V202" s="491">
        <f t="shared" ref="V202:V203" si="123">IF(K202&gt;0,ROUND((G202/K202),3),0)</f>
        <v>0</v>
      </c>
      <c r="W202" s="492">
        <f t="shared" ref="W202:W203" si="124">IF(P202&gt;0,ROUND((L202/P202),3),0)</f>
        <v>0</v>
      </c>
      <c r="X202" s="493">
        <f t="shared" ref="X202:X203" si="125">IF(U202&gt;0,ROUND((Q202/U202),3),0)</f>
        <v>0</v>
      </c>
    </row>
    <row r="203" spans="1:24" s="146" customFormat="1" ht="13.2">
      <c r="A203" s="77"/>
      <c r="B203" s="1090" t="s">
        <v>541</v>
      </c>
      <c r="C203" s="1202">
        <v>2240</v>
      </c>
      <c r="D203" s="139" t="s">
        <v>40</v>
      </c>
      <c r="E203" s="144" t="s">
        <v>148</v>
      </c>
      <c r="F203" s="145" t="s">
        <v>26</v>
      </c>
      <c r="G203" s="408">
        <f>H203+I203</f>
        <v>0</v>
      </c>
      <c r="H203" s="409">
        <f>ROUND(H204*H205/1000,1)</f>
        <v>0</v>
      </c>
      <c r="I203" s="924">
        <f>ROUND(I204*I205/1000,1)</f>
        <v>0</v>
      </c>
      <c r="J203" s="983">
        <f>ROUND(J204*J205/1000,1)</f>
        <v>0</v>
      </c>
      <c r="K203" s="781">
        <f t="shared" si="120"/>
        <v>0</v>
      </c>
      <c r="L203" s="408">
        <f>M203+N203</f>
        <v>0</v>
      </c>
      <c r="M203" s="409">
        <f>ROUND(M204*M205/1000,1)</f>
        <v>0</v>
      </c>
      <c r="N203" s="410">
        <f>ROUND(N204*N205/1000,1)</f>
        <v>0</v>
      </c>
      <c r="O203" s="852">
        <f>ROUND(O204*O205/1000,1)</f>
        <v>0</v>
      </c>
      <c r="P203" s="781">
        <f t="shared" si="121"/>
        <v>0</v>
      </c>
      <c r="Q203" s="408">
        <f>R203+S203</f>
        <v>0</v>
      </c>
      <c r="R203" s="409">
        <f>ROUND(R204*R205/1000,1)</f>
        <v>0</v>
      </c>
      <c r="S203" s="410">
        <f>ROUND(S204*S205/1000,1)</f>
        <v>0</v>
      </c>
      <c r="T203" s="410">
        <f>ROUND(T204*T205/1000,1)</f>
        <v>0</v>
      </c>
      <c r="U203" s="781">
        <f t="shared" si="122"/>
        <v>0</v>
      </c>
      <c r="V203" s="529">
        <f t="shared" si="123"/>
        <v>0</v>
      </c>
      <c r="W203" s="530">
        <f t="shared" si="124"/>
        <v>0</v>
      </c>
      <c r="X203" s="531">
        <f t="shared" si="125"/>
        <v>0</v>
      </c>
    </row>
    <row r="204" spans="1:24" s="147" customFormat="1" ht="12">
      <c r="A204" s="602"/>
      <c r="B204" s="1093"/>
      <c r="C204" s="1204"/>
      <c r="D204" s="148" t="s">
        <v>40</v>
      </c>
      <c r="E204" s="149" t="s">
        <v>68</v>
      </c>
      <c r="F204" s="150" t="s">
        <v>21</v>
      </c>
      <c r="G204" s="411">
        <f>H204+I204</f>
        <v>0</v>
      </c>
      <c r="H204" s="412"/>
      <c r="I204" s="925"/>
      <c r="J204" s="984"/>
      <c r="K204" s="1033" t="s">
        <v>20</v>
      </c>
      <c r="L204" s="411">
        <f>M204+N204</f>
        <v>0</v>
      </c>
      <c r="M204" s="412"/>
      <c r="N204" s="413"/>
      <c r="O204" s="853"/>
      <c r="P204" s="1033" t="s">
        <v>20</v>
      </c>
      <c r="Q204" s="411">
        <f>R204+S204</f>
        <v>0</v>
      </c>
      <c r="R204" s="412"/>
      <c r="S204" s="413"/>
      <c r="T204" s="413"/>
      <c r="U204" s="1033" t="s">
        <v>20</v>
      </c>
      <c r="V204" s="532" t="s">
        <v>20</v>
      </c>
      <c r="W204" s="533" t="s">
        <v>20</v>
      </c>
      <c r="X204" s="534" t="s">
        <v>20</v>
      </c>
    </row>
    <row r="205" spans="1:24" s="147" customFormat="1" ht="12">
      <c r="A205" s="602"/>
      <c r="B205" s="1093"/>
      <c r="C205" s="1204"/>
      <c r="D205" s="148" t="s">
        <v>40</v>
      </c>
      <c r="E205" s="149" t="s">
        <v>69</v>
      </c>
      <c r="F205" s="150" t="s">
        <v>45</v>
      </c>
      <c r="G205" s="414">
        <f>IF(I205+H205&gt;0,AVERAGE(H205:I205),0)</f>
        <v>0</v>
      </c>
      <c r="H205" s="415"/>
      <c r="I205" s="926"/>
      <c r="J205" s="985"/>
      <c r="K205" s="1035" t="s">
        <v>20</v>
      </c>
      <c r="L205" s="414">
        <f>IF(N205+M205&gt;0,AVERAGE(M205:N205),0)</f>
        <v>0</v>
      </c>
      <c r="M205" s="415"/>
      <c r="N205" s="416"/>
      <c r="O205" s="854"/>
      <c r="P205" s="1035" t="s">
        <v>20</v>
      </c>
      <c r="Q205" s="414">
        <f>IF(S205+R205&gt;0,AVERAGE(R205:S205),0)</f>
        <v>0</v>
      </c>
      <c r="R205" s="415"/>
      <c r="S205" s="416"/>
      <c r="T205" s="416"/>
      <c r="U205" s="1035" t="s">
        <v>20</v>
      </c>
      <c r="V205" s="532" t="s">
        <v>20</v>
      </c>
      <c r="W205" s="533" t="s">
        <v>20</v>
      </c>
      <c r="X205" s="534" t="s">
        <v>20</v>
      </c>
    </row>
    <row r="206" spans="1:24" s="146" customFormat="1" ht="13.2">
      <c r="A206" s="77"/>
      <c r="B206" s="1090" t="s">
        <v>542</v>
      </c>
      <c r="C206" s="1202">
        <v>2240</v>
      </c>
      <c r="D206" s="139" t="s">
        <v>40</v>
      </c>
      <c r="E206" s="144" t="s">
        <v>149</v>
      </c>
      <c r="F206" s="145" t="s">
        <v>26</v>
      </c>
      <c r="G206" s="408">
        <f>H206+I206</f>
        <v>0</v>
      </c>
      <c r="H206" s="409">
        <f>ROUND(H207*H208/1000,1)</f>
        <v>0</v>
      </c>
      <c r="I206" s="924">
        <f>ROUND(I207*I208/1000,1)</f>
        <v>0</v>
      </c>
      <c r="J206" s="983">
        <f>ROUND(J207*J208/1000,1)</f>
        <v>0</v>
      </c>
      <c r="K206" s="781">
        <f>G206+J206</f>
        <v>0</v>
      </c>
      <c r="L206" s="408">
        <f>M206+N206</f>
        <v>0</v>
      </c>
      <c r="M206" s="409">
        <f>ROUND(M207*M208/1000,1)</f>
        <v>0</v>
      </c>
      <c r="N206" s="410">
        <f>ROUND(N207*N208/1000,1)</f>
        <v>0</v>
      </c>
      <c r="O206" s="852">
        <f>ROUND(O207*O208/1000,1)</f>
        <v>0</v>
      </c>
      <c r="P206" s="781">
        <f>L206+O206</f>
        <v>0</v>
      </c>
      <c r="Q206" s="408">
        <f>R206+S206</f>
        <v>0</v>
      </c>
      <c r="R206" s="409">
        <f>ROUND(R207*R208/1000,1)</f>
        <v>0</v>
      </c>
      <c r="S206" s="410">
        <f>ROUND(S207*S208/1000,1)</f>
        <v>0</v>
      </c>
      <c r="T206" s="410">
        <f>ROUND(T207*T208/1000,1)</f>
        <v>0</v>
      </c>
      <c r="U206" s="781">
        <f>Q206+T206</f>
        <v>0</v>
      </c>
      <c r="V206" s="529">
        <f>IF(K206&gt;0,ROUND((G206/K206),3),0)</f>
        <v>0</v>
      </c>
      <c r="W206" s="530">
        <f>IF(P206&gt;0,ROUND((L206/P206),3),0)</f>
        <v>0</v>
      </c>
      <c r="X206" s="531">
        <f>IF(U206&gt;0,ROUND((Q206/U206),3),0)</f>
        <v>0</v>
      </c>
    </row>
    <row r="207" spans="1:24" s="147" customFormat="1" ht="12">
      <c r="A207" s="602"/>
      <c r="B207" s="1093"/>
      <c r="C207" s="1204"/>
      <c r="D207" s="148" t="s">
        <v>40</v>
      </c>
      <c r="E207" s="149" t="s">
        <v>68</v>
      </c>
      <c r="F207" s="150" t="s">
        <v>21</v>
      </c>
      <c r="G207" s="411">
        <f>H207+I207</f>
        <v>0</v>
      </c>
      <c r="H207" s="412"/>
      <c r="I207" s="925"/>
      <c r="J207" s="984"/>
      <c r="K207" s="1033" t="s">
        <v>20</v>
      </c>
      <c r="L207" s="411">
        <f>M207+N207</f>
        <v>0</v>
      </c>
      <c r="M207" s="412"/>
      <c r="N207" s="413"/>
      <c r="O207" s="853"/>
      <c r="P207" s="1033" t="s">
        <v>20</v>
      </c>
      <c r="Q207" s="411">
        <f>R207+S207</f>
        <v>0</v>
      </c>
      <c r="R207" s="412"/>
      <c r="S207" s="413"/>
      <c r="T207" s="413"/>
      <c r="U207" s="1033" t="s">
        <v>20</v>
      </c>
      <c r="V207" s="532" t="s">
        <v>20</v>
      </c>
      <c r="W207" s="533" t="s">
        <v>20</v>
      </c>
      <c r="X207" s="534" t="s">
        <v>20</v>
      </c>
    </row>
    <row r="208" spans="1:24" s="147" customFormat="1" ht="12">
      <c r="A208" s="602"/>
      <c r="B208" s="1093"/>
      <c r="C208" s="1204"/>
      <c r="D208" s="148" t="s">
        <v>40</v>
      </c>
      <c r="E208" s="149" t="s">
        <v>69</v>
      </c>
      <c r="F208" s="150" t="s">
        <v>45</v>
      </c>
      <c r="G208" s="414">
        <f>IF(I208+H208&gt;0,AVERAGE(H208:I208),0)</f>
        <v>0</v>
      </c>
      <c r="H208" s="415"/>
      <c r="I208" s="926"/>
      <c r="J208" s="985"/>
      <c r="K208" s="1035" t="s">
        <v>20</v>
      </c>
      <c r="L208" s="414">
        <f>IF(N208+M208&gt;0,AVERAGE(M208:N208),0)</f>
        <v>0</v>
      </c>
      <c r="M208" s="415"/>
      <c r="N208" s="416"/>
      <c r="O208" s="854"/>
      <c r="P208" s="1035" t="s">
        <v>20</v>
      </c>
      <c r="Q208" s="414">
        <f>IF(S208+R208&gt;0,AVERAGE(R208:S208),0)</f>
        <v>0</v>
      </c>
      <c r="R208" s="415"/>
      <c r="S208" s="416"/>
      <c r="T208" s="416"/>
      <c r="U208" s="1035" t="s">
        <v>20</v>
      </c>
      <c r="V208" s="532" t="s">
        <v>20</v>
      </c>
      <c r="W208" s="533" t="s">
        <v>20</v>
      </c>
      <c r="X208" s="534" t="s">
        <v>20</v>
      </c>
    </row>
    <row r="209" spans="1:24" s="146" customFormat="1" ht="13.2">
      <c r="A209" s="77"/>
      <c r="B209" s="1090" t="s">
        <v>543</v>
      </c>
      <c r="C209" s="1202">
        <v>2240</v>
      </c>
      <c r="D209" s="139" t="s">
        <v>40</v>
      </c>
      <c r="E209" s="144" t="s">
        <v>150</v>
      </c>
      <c r="F209" s="145" t="s">
        <v>26</v>
      </c>
      <c r="G209" s="408">
        <f>H209+I209</f>
        <v>0</v>
      </c>
      <c r="H209" s="409">
        <f>ROUND(H210*H211/1000,1)</f>
        <v>0</v>
      </c>
      <c r="I209" s="924">
        <f>ROUND(I210*I211/1000,1)</f>
        <v>0</v>
      </c>
      <c r="J209" s="983">
        <f>ROUND(J210*J211/1000,1)</f>
        <v>0</v>
      </c>
      <c r="K209" s="781">
        <f>G209+J209</f>
        <v>0</v>
      </c>
      <c r="L209" s="408">
        <f>M209+N209</f>
        <v>0</v>
      </c>
      <c r="M209" s="409">
        <f>ROUND(M210*M211/1000,1)</f>
        <v>0</v>
      </c>
      <c r="N209" s="410">
        <f>ROUND(N210*N211/1000,1)</f>
        <v>0</v>
      </c>
      <c r="O209" s="852">
        <f>ROUND(O210*O211/1000,1)</f>
        <v>0</v>
      </c>
      <c r="P209" s="781">
        <f>L209+O209</f>
        <v>0</v>
      </c>
      <c r="Q209" s="408">
        <f>R209+S209</f>
        <v>0</v>
      </c>
      <c r="R209" s="409">
        <f>ROUND(R210*R211/1000,1)</f>
        <v>0</v>
      </c>
      <c r="S209" s="410">
        <f>ROUND(S210*S211/1000,1)</f>
        <v>0</v>
      </c>
      <c r="T209" s="410">
        <f>ROUND(T210*T211/1000,1)</f>
        <v>0</v>
      </c>
      <c r="U209" s="781">
        <f>Q209+T209</f>
        <v>0</v>
      </c>
      <c r="V209" s="529">
        <f>IF(K209&gt;0,ROUND((G209/K209),3),0)</f>
        <v>0</v>
      </c>
      <c r="W209" s="530">
        <f>IF(P209&gt;0,ROUND((L209/P209),3),0)</f>
        <v>0</v>
      </c>
      <c r="X209" s="531">
        <f>IF(U209&gt;0,ROUND((Q209/U209),3),0)</f>
        <v>0</v>
      </c>
    </row>
    <row r="210" spans="1:24" s="147" customFormat="1" ht="12">
      <c r="A210" s="602"/>
      <c r="B210" s="1093"/>
      <c r="C210" s="1204"/>
      <c r="D210" s="148" t="s">
        <v>40</v>
      </c>
      <c r="E210" s="149" t="s">
        <v>68</v>
      </c>
      <c r="F210" s="150" t="s">
        <v>21</v>
      </c>
      <c r="G210" s="411">
        <f>H210+I210</f>
        <v>0</v>
      </c>
      <c r="H210" s="412"/>
      <c r="I210" s="925"/>
      <c r="J210" s="984"/>
      <c r="K210" s="1033" t="s">
        <v>20</v>
      </c>
      <c r="L210" s="411">
        <f>M210+N210</f>
        <v>0</v>
      </c>
      <c r="M210" s="412"/>
      <c r="N210" s="413"/>
      <c r="O210" s="853"/>
      <c r="P210" s="1033" t="s">
        <v>20</v>
      </c>
      <c r="Q210" s="411">
        <f>R210+S210</f>
        <v>0</v>
      </c>
      <c r="R210" s="412"/>
      <c r="S210" s="413"/>
      <c r="T210" s="413"/>
      <c r="U210" s="1033" t="s">
        <v>20</v>
      </c>
      <c r="V210" s="532" t="s">
        <v>20</v>
      </c>
      <c r="W210" s="533" t="s">
        <v>20</v>
      </c>
      <c r="X210" s="534" t="s">
        <v>20</v>
      </c>
    </row>
    <row r="211" spans="1:24" s="147" customFormat="1" ht="12">
      <c r="A211" s="602"/>
      <c r="B211" s="1093"/>
      <c r="C211" s="1204"/>
      <c r="D211" s="148" t="s">
        <v>40</v>
      </c>
      <c r="E211" s="149" t="s">
        <v>69</v>
      </c>
      <c r="F211" s="150" t="s">
        <v>45</v>
      </c>
      <c r="G211" s="414">
        <f>IF(I211+H211&gt;0,AVERAGE(H211:I211),0)</f>
        <v>0</v>
      </c>
      <c r="H211" s="415"/>
      <c r="I211" s="926"/>
      <c r="J211" s="985"/>
      <c r="K211" s="1035" t="s">
        <v>20</v>
      </c>
      <c r="L211" s="414">
        <f>IF(N211+M211&gt;0,AVERAGE(M211:N211),0)</f>
        <v>0</v>
      </c>
      <c r="M211" s="415"/>
      <c r="N211" s="416"/>
      <c r="O211" s="854"/>
      <c r="P211" s="1035" t="s">
        <v>20</v>
      </c>
      <c r="Q211" s="414">
        <f>IF(S211+R211&gt;0,AVERAGE(R211:S211),0)</f>
        <v>0</v>
      </c>
      <c r="R211" s="415"/>
      <c r="S211" s="416"/>
      <c r="T211" s="416"/>
      <c r="U211" s="1035" t="s">
        <v>20</v>
      </c>
      <c r="V211" s="532" t="s">
        <v>20</v>
      </c>
      <c r="W211" s="533" t="s">
        <v>20</v>
      </c>
      <c r="X211" s="534" t="s">
        <v>20</v>
      </c>
    </row>
    <row r="212" spans="1:24" s="86" customFormat="1">
      <c r="A212" s="247"/>
      <c r="B212" s="1078" t="s">
        <v>544</v>
      </c>
      <c r="C212" s="1182">
        <v>2240</v>
      </c>
      <c r="D212" s="122" t="s">
        <v>40</v>
      </c>
      <c r="E212" s="99" t="s">
        <v>152</v>
      </c>
      <c r="F212" s="97" t="s">
        <v>26</v>
      </c>
      <c r="G212" s="292">
        <f>H212+I212</f>
        <v>0</v>
      </c>
      <c r="H212" s="374">
        <f t="shared" ref="H212" si="126">ROUND(H213+H216+H219,1)</f>
        <v>0</v>
      </c>
      <c r="I212" s="902">
        <f>ROUND(I213+I216+I219,1)</f>
        <v>0</v>
      </c>
      <c r="J212" s="962">
        <f t="shared" ref="J212" si="127">ROUND(J213+J216+J219,1)</f>
        <v>0</v>
      </c>
      <c r="K212" s="771">
        <f t="shared" ref="K212:K213" si="128">G212+J212</f>
        <v>0</v>
      </c>
      <c r="L212" s="292">
        <f>M212+N212</f>
        <v>0</v>
      </c>
      <c r="M212" s="374">
        <f t="shared" ref="M212" si="129">ROUND(M213+M216+M219,1)</f>
        <v>0</v>
      </c>
      <c r="N212" s="375">
        <f>ROUND(N213+N216+N219,1)</f>
        <v>0</v>
      </c>
      <c r="O212" s="490">
        <f t="shared" ref="O212" si="130">ROUND(O213+O216+O219,1)</f>
        <v>0</v>
      </c>
      <c r="P212" s="771">
        <f t="shared" ref="P212:P213" si="131">L212+O212</f>
        <v>0</v>
      </c>
      <c r="Q212" s="292">
        <f>R212+S212</f>
        <v>0</v>
      </c>
      <c r="R212" s="374">
        <f t="shared" ref="R212" si="132">ROUND(R213+R216+R219,1)</f>
        <v>0</v>
      </c>
      <c r="S212" s="375">
        <f>ROUND(S213+S216+S219,1)</f>
        <v>0</v>
      </c>
      <c r="T212" s="375">
        <f t="shared" ref="T212" si="133">ROUND(T213+T216+T219,1)</f>
        <v>0</v>
      </c>
      <c r="U212" s="771">
        <f t="shared" ref="U212:U213" si="134">Q212+T212</f>
        <v>0</v>
      </c>
      <c r="V212" s="491">
        <f t="shared" ref="V212:V213" si="135">IF(K212&gt;0,ROUND((G212/K212),3),0)</f>
        <v>0</v>
      </c>
      <c r="W212" s="492">
        <f t="shared" ref="W212:W213" si="136">IF(P212&gt;0,ROUND((L212/P212),3),0)</f>
        <v>0</v>
      </c>
      <c r="X212" s="493">
        <f t="shared" ref="X212:X213" si="137">IF(U212&gt;0,ROUND((Q212/U212),3),0)</f>
        <v>0</v>
      </c>
    </row>
    <row r="213" spans="1:24" s="146" customFormat="1" ht="13.2">
      <c r="A213" s="77"/>
      <c r="B213" s="1090" t="s">
        <v>545</v>
      </c>
      <c r="C213" s="1202">
        <v>2240</v>
      </c>
      <c r="D213" s="139" t="s">
        <v>40</v>
      </c>
      <c r="E213" s="144" t="s">
        <v>148</v>
      </c>
      <c r="F213" s="145" t="s">
        <v>26</v>
      </c>
      <c r="G213" s="408">
        <f>H213+I213</f>
        <v>0</v>
      </c>
      <c r="H213" s="409">
        <f>ROUND(H214*H215/1000,1)</f>
        <v>0</v>
      </c>
      <c r="I213" s="924">
        <f>ROUND(I214*I215/1000,1)</f>
        <v>0</v>
      </c>
      <c r="J213" s="983">
        <f>ROUND(J214*J215/1000,1)</f>
        <v>0</v>
      </c>
      <c r="K213" s="781">
        <f t="shared" si="128"/>
        <v>0</v>
      </c>
      <c r="L213" s="408">
        <f>M213+N213</f>
        <v>0</v>
      </c>
      <c r="M213" s="409">
        <f>ROUND(M214*M215/1000,1)</f>
        <v>0</v>
      </c>
      <c r="N213" s="410">
        <f>ROUND(N214*N215/1000,1)</f>
        <v>0</v>
      </c>
      <c r="O213" s="852">
        <f>ROUND(O214*O215/1000,1)</f>
        <v>0</v>
      </c>
      <c r="P213" s="781">
        <f t="shared" si="131"/>
        <v>0</v>
      </c>
      <c r="Q213" s="408">
        <f>R213+S213</f>
        <v>0</v>
      </c>
      <c r="R213" s="409">
        <f>ROUND(R214*R215/1000,1)</f>
        <v>0</v>
      </c>
      <c r="S213" s="410">
        <f>ROUND(S214*S215/1000,1)</f>
        <v>0</v>
      </c>
      <c r="T213" s="410">
        <f>ROUND(T214*T215/1000,1)</f>
        <v>0</v>
      </c>
      <c r="U213" s="781">
        <f t="shared" si="134"/>
        <v>0</v>
      </c>
      <c r="V213" s="529">
        <f t="shared" si="135"/>
        <v>0</v>
      </c>
      <c r="W213" s="530">
        <f t="shared" si="136"/>
        <v>0</v>
      </c>
      <c r="X213" s="531">
        <f t="shared" si="137"/>
        <v>0</v>
      </c>
    </row>
    <row r="214" spans="1:24" s="147" customFormat="1" ht="12">
      <c r="A214" s="602"/>
      <c r="B214" s="1093"/>
      <c r="C214" s="1204"/>
      <c r="D214" s="148" t="s">
        <v>40</v>
      </c>
      <c r="E214" s="149" t="s">
        <v>68</v>
      </c>
      <c r="F214" s="150" t="s">
        <v>21</v>
      </c>
      <c r="G214" s="411">
        <f>H214+I214</f>
        <v>0</v>
      </c>
      <c r="H214" s="412"/>
      <c r="I214" s="925"/>
      <c r="J214" s="984"/>
      <c r="K214" s="1033" t="s">
        <v>20</v>
      </c>
      <c r="L214" s="411">
        <f>M214+N214</f>
        <v>0</v>
      </c>
      <c r="M214" s="412"/>
      <c r="N214" s="413"/>
      <c r="O214" s="853"/>
      <c r="P214" s="1033" t="s">
        <v>20</v>
      </c>
      <c r="Q214" s="411">
        <f>R214+S214</f>
        <v>0</v>
      </c>
      <c r="R214" s="412"/>
      <c r="S214" s="413"/>
      <c r="T214" s="413"/>
      <c r="U214" s="1033" t="s">
        <v>20</v>
      </c>
      <c r="V214" s="532" t="s">
        <v>20</v>
      </c>
      <c r="W214" s="533" t="s">
        <v>20</v>
      </c>
      <c r="X214" s="534" t="s">
        <v>20</v>
      </c>
    </row>
    <row r="215" spans="1:24" s="147" customFormat="1" ht="12">
      <c r="A215" s="602"/>
      <c r="B215" s="1093"/>
      <c r="C215" s="1204"/>
      <c r="D215" s="148" t="s">
        <v>40</v>
      </c>
      <c r="E215" s="149" t="s">
        <v>69</v>
      </c>
      <c r="F215" s="150" t="s">
        <v>45</v>
      </c>
      <c r="G215" s="414">
        <f>IF(I215+H215&gt;0,AVERAGE(H215:I215),0)</f>
        <v>0</v>
      </c>
      <c r="H215" s="415"/>
      <c r="I215" s="926"/>
      <c r="J215" s="985"/>
      <c r="K215" s="1035" t="s">
        <v>20</v>
      </c>
      <c r="L215" s="414">
        <f>IF(N215+M215&gt;0,AVERAGE(M215:N215),0)</f>
        <v>0</v>
      </c>
      <c r="M215" s="415"/>
      <c r="N215" s="416"/>
      <c r="O215" s="854"/>
      <c r="P215" s="1035" t="s">
        <v>20</v>
      </c>
      <c r="Q215" s="414">
        <f>IF(S215+R215&gt;0,AVERAGE(R215:S215),0)</f>
        <v>0</v>
      </c>
      <c r="R215" s="415"/>
      <c r="S215" s="416"/>
      <c r="T215" s="416"/>
      <c r="U215" s="1035" t="s">
        <v>20</v>
      </c>
      <c r="V215" s="532" t="s">
        <v>20</v>
      </c>
      <c r="W215" s="533" t="s">
        <v>20</v>
      </c>
      <c r="X215" s="534" t="s">
        <v>20</v>
      </c>
    </row>
    <row r="216" spans="1:24" s="146" customFormat="1" ht="13.2">
      <c r="A216" s="77"/>
      <c r="B216" s="1090" t="s">
        <v>546</v>
      </c>
      <c r="C216" s="1202">
        <v>2240</v>
      </c>
      <c r="D216" s="139" t="s">
        <v>40</v>
      </c>
      <c r="E216" s="144" t="s">
        <v>149</v>
      </c>
      <c r="F216" s="145" t="s">
        <v>26</v>
      </c>
      <c r="G216" s="408">
        <f>H216+I216</f>
        <v>0</v>
      </c>
      <c r="H216" s="409">
        <f>ROUND(H217*H218/1000,1)</f>
        <v>0</v>
      </c>
      <c r="I216" s="924">
        <f>ROUND(I217*I218/1000,1)</f>
        <v>0</v>
      </c>
      <c r="J216" s="983">
        <f>ROUND(J217*J218/1000,1)</f>
        <v>0</v>
      </c>
      <c r="K216" s="781">
        <f>G216+J216</f>
        <v>0</v>
      </c>
      <c r="L216" s="408">
        <f>M216+N216</f>
        <v>0</v>
      </c>
      <c r="M216" s="409">
        <f>ROUND(M217*M218/1000,1)</f>
        <v>0</v>
      </c>
      <c r="N216" s="410">
        <f>ROUND(N217*N218/1000,1)</f>
        <v>0</v>
      </c>
      <c r="O216" s="852">
        <f>ROUND(O217*O218/1000,1)</f>
        <v>0</v>
      </c>
      <c r="P216" s="781">
        <f>L216+O216</f>
        <v>0</v>
      </c>
      <c r="Q216" s="408">
        <f>R216+S216</f>
        <v>0</v>
      </c>
      <c r="R216" s="409">
        <f>ROUND(R217*R218/1000,1)</f>
        <v>0</v>
      </c>
      <c r="S216" s="410">
        <f>ROUND(S217*S218/1000,1)</f>
        <v>0</v>
      </c>
      <c r="T216" s="410">
        <f>ROUND(T217*T218/1000,1)</f>
        <v>0</v>
      </c>
      <c r="U216" s="781">
        <f>Q216+T216</f>
        <v>0</v>
      </c>
      <c r="V216" s="529">
        <f>IF(K216&gt;0,ROUND((G216/K216),3),0)</f>
        <v>0</v>
      </c>
      <c r="W216" s="530">
        <f>IF(P216&gt;0,ROUND((L216/P216),3),0)</f>
        <v>0</v>
      </c>
      <c r="X216" s="531">
        <f>IF(U216&gt;0,ROUND((Q216/U216),3),0)</f>
        <v>0</v>
      </c>
    </row>
    <row r="217" spans="1:24" s="147" customFormat="1" ht="12">
      <c r="A217" s="602"/>
      <c r="B217" s="1093"/>
      <c r="C217" s="1204"/>
      <c r="D217" s="148" t="s">
        <v>40</v>
      </c>
      <c r="E217" s="149" t="s">
        <v>68</v>
      </c>
      <c r="F217" s="150" t="s">
        <v>21</v>
      </c>
      <c r="G217" s="411">
        <f>H217+I217</f>
        <v>0</v>
      </c>
      <c r="H217" s="412"/>
      <c r="I217" s="925"/>
      <c r="J217" s="984"/>
      <c r="K217" s="1033" t="s">
        <v>20</v>
      </c>
      <c r="L217" s="411">
        <f>M217+N217</f>
        <v>0</v>
      </c>
      <c r="M217" s="412"/>
      <c r="N217" s="413"/>
      <c r="O217" s="853"/>
      <c r="P217" s="1033" t="s">
        <v>20</v>
      </c>
      <c r="Q217" s="411">
        <f>R217+S217</f>
        <v>0</v>
      </c>
      <c r="R217" s="412"/>
      <c r="S217" s="413"/>
      <c r="T217" s="413"/>
      <c r="U217" s="1033" t="s">
        <v>20</v>
      </c>
      <c r="V217" s="532" t="s">
        <v>20</v>
      </c>
      <c r="W217" s="533" t="s">
        <v>20</v>
      </c>
      <c r="X217" s="534" t="s">
        <v>20</v>
      </c>
    </row>
    <row r="218" spans="1:24" s="147" customFormat="1" ht="12">
      <c r="A218" s="602"/>
      <c r="B218" s="1093"/>
      <c r="C218" s="1204"/>
      <c r="D218" s="148" t="s">
        <v>40</v>
      </c>
      <c r="E218" s="149" t="s">
        <v>69</v>
      </c>
      <c r="F218" s="150" t="s">
        <v>45</v>
      </c>
      <c r="G218" s="414">
        <f>IF(I218+H218&gt;0,AVERAGE(H218:I218),0)</f>
        <v>0</v>
      </c>
      <c r="H218" s="415"/>
      <c r="I218" s="926"/>
      <c r="J218" s="985"/>
      <c r="K218" s="1035" t="s">
        <v>20</v>
      </c>
      <c r="L218" s="414">
        <f>IF(N218+M218&gt;0,AVERAGE(M218:N218),0)</f>
        <v>0</v>
      </c>
      <c r="M218" s="415"/>
      <c r="N218" s="416"/>
      <c r="O218" s="854"/>
      <c r="P218" s="1035" t="s">
        <v>20</v>
      </c>
      <c r="Q218" s="414">
        <f>IF(S218+R218&gt;0,AVERAGE(R218:S218),0)</f>
        <v>0</v>
      </c>
      <c r="R218" s="415"/>
      <c r="S218" s="416"/>
      <c r="T218" s="416"/>
      <c r="U218" s="1035" t="s">
        <v>20</v>
      </c>
      <c r="V218" s="532" t="s">
        <v>20</v>
      </c>
      <c r="W218" s="533" t="s">
        <v>20</v>
      </c>
      <c r="X218" s="534" t="s">
        <v>20</v>
      </c>
    </row>
    <row r="219" spans="1:24" s="146" customFormat="1" ht="13.2">
      <c r="A219" s="77"/>
      <c r="B219" s="1090" t="s">
        <v>547</v>
      </c>
      <c r="C219" s="1202">
        <v>2240</v>
      </c>
      <c r="D219" s="139" t="s">
        <v>40</v>
      </c>
      <c r="E219" s="144" t="s">
        <v>150</v>
      </c>
      <c r="F219" s="145" t="s">
        <v>26</v>
      </c>
      <c r="G219" s="408">
        <f>H219+I219</f>
        <v>0</v>
      </c>
      <c r="H219" s="409">
        <f>ROUND(H220*H221/1000,1)</f>
        <v>0</v>
      </c>
      <c r="I219" s="924">
        <f>ROUND(I220*I221/1000,1)</f>
        <v>0</v>
      </c>
      <c r="J219" s="983">
        <f>ROUND(J220*J221/1000,1)</f>
        <v>0</v>
      </c>
      <c r="K219" s="781">
        <f>G219+J219</f>
        <v>0</v>
      </c>
      <c r="L219" s="408">
        <f>M219+N219</f>
        <v>0</v>
      </c>
      <c r="M219" s="409">
        <f>ROUND(M220*M221/1000,1)</f>
        <v>0</v>
      </c>
      <c r="N219" s="410">
        <f>ROUND(N220*N221/1000,1)</f>
        <v>0</v>
      </c>
      <c r="O219" s="852">
        <f>ROUND(O220*O221/1000,1)</f>
        <v>0</v>
      </c>
      <c r="P219" s="781">
        <f>L219+O219</f>
        <v>0</v>
      </c>
      <c r="Q219" s="408">
        <f>R219+S219</f>
        <v>0</v>
      </c>
      <c r="R219" s="409">
        <f>ROUND(R220*R221/1000,1)</f>
        <v>0</v>
      </c>
      <c r="S219" s="410">
        <f>ROUND(S220*S221/1000,1)</f>
        <v>0</v>
      </c>
      <c r="T219" s="410">
        <f>ROUND(T220*T221/1000,1)</f>
        <v>0</v>
      </c>
      <c r="U219" s="781">
        <f>Q219+T219</f>
        <v>0</v>
      </c>
      <c r="V219" s="529">
        <f>IF(K219&gt;0,ROUND((G219/K219),3),0)</f>
        <v>0</v>
      </c>
      <c r="W219" s="530">
        <f>IF(P219&gt;0,ROUND((L219/P219),3),0)</f>
        <v>0</v>
      </c>
      <c r="X219" s="531">
        <f>IF(U219&gt;0,ROUND((Q219/U219),3),0)</f>
        <v>0</v>
      </c>
    </row>
    <row r="220" spans="1:24" s="147" customFormat="1" ht="12">
      <c r="A220" s="602"/>
      <c r="B220" s="1093"/>
      <c r="C220" s="1204"/>
      <c r="D220" s="148" t="s">
        <v>40</v>
      </c>
      <c r="E220" s="269" t="s">
        <v>68</v>
      </c>
      <c r="F220" s="150" t="s">
        <v>21</v>
      </c>
      <c r="G220" s="411">
        <f>H220+I220</f>
        <v>0</v>
      </c>
      <c r="H220" s="412"/>
      <c r="I220" s="925"/>
      <c r="J220" s="984"/>
      <c r="K220" s="1033" t="s">
        <v>20</v>
      </c>
      <c r="L220" s="411">
        <f>M220+N220</f>
        <v>0</v>
      </c>
      <c r="M220" s="412"/>
      <c r="N220" s="413"/>
      <c r="O220" s="853"/>
      <c r="P220" s="1033" t="s">
        <v>20</v>
      </c>
      <c r="Q220" s="411">
        <f>R220+S220</f>
        <v>0</v>
      </c>
      <c r="R220" s="412"/>
      <c r="S220" s="413"/>
      <c r="T220" s="413"/>
      <c r="U220" s="1033" t="s">
        <v>20</v>
      </c>
      <c r="V220" s="532" t="s">
        <v>20</v>
      </c>
      <c r="W220" s="533" t="s">
        <v>20</v>
      </c>
      <c r="X220" s="534" t="s">
        <v>20</v>
      </c>
    </row>
    <row r="221" spans="1:24" s="147" customFormat="1" ht="12.6" thickBot="1">
      <c r="A221" s="602"/>
      <c r="B221" s="1094"/>
      <c r="C221" s="1205"/>
      <c r="D221" s="273" t="s">
        <v>40</v>
      </c>
      <c r="E221" s="270" t="s">
        <v>69</v>
      </c>
      <c r="F221" s="266" t="s">
        <v>45</v>
      </c>
      <c r="G221" s="417">
        <f>IF(I221+H221&gt;0,AVERAGE(H221:I221),0)</f>
        <v>0</v>
      </c>
      <c r="H221" s="418"/>
      <c r="I221" s="927"/>
      <c r="J221" s="986"/>
      <c r="K221" s="1034" t="s">
        <v>20</v>
      </c>
      <c r="L221" s="417">
        <f>IF(N221+M221&gt;0,AVERAGE(M221:N221),0)</f>
        <v>0</v>
      </c>
      <c r="M221" s="418"/>
      <c r="N221" s="419"/>
      <c r="O221" s="855"/>
      <c r="P221" s="1034" t="s">
        <v>20</v>
      </c>
      <c r="Q221" s="417">
        <f>IF(S221+R221&gt;0,AVERAGE(R221:S221),0)</f>
        <v>0</v>
      </c>
      <c r="R221" s="418"/>
      <c r="S221" s="419"/>
      <c r="T221" s="419"/>
      <c r="U221" s="1034" t="s">
        <v>20</v>
      </c>
      <c r="V221" s="535" t="s">
        <v>20</v>
      </c>
      <c r="W221" s="536" t="s">
        <v>20</v>
      </c>
      <c r="X221" s="537" t="s">
        <v>20</v>
      </c>
    </row>
    <row r="222" spans="1:24" s="13" customFormat="1" ht="16.2" thickTop="1">
      <c r="A222" s="74"/>
      <c r="B222" s="1095" t="s">
        <v>548</v>
      </c>
      <c r="C222" s="1206">
        <v>2240</v>
      </c>
      <c r="D222" s="151" t="s">
        <v>40</v>
      </c>
      <c r="E222" s="152" t="s">
        <v>153</v>
      </c>
      <c r="F222" s="64" t="s">
        <v>26</v>
      </c>
      <c r="G222" s="292">
        <f>H222+I222</f>
        <v>0</v>
      </c>
      <c r="H222" s="374">
        <f>ROUND(H223*H224*H225/1000,1)</f>
        <v>0</v>
      </c>
      <c r="I222" s="902">
        <f>ROUND(I223*I224*I225/1000,1)</f>
        <v>0</v>
      </c>
      <c r="J222" s="962">
        <f>ROUND(J223*J224*J225/1000,1)</f>
        <v>0</v>
      </c>
      <c r="K222" s="771">
        <f>G222+J222</f>
        <v>0</v>
      </c>
      <c r="L222" s="292">
        <f>M222+N222</f>
        <v>0</v>
      </c>
      <c r="M222" s="374">
        <f>ROUND(M223*M224*M225/1000,1)</f>
        <v>0</v>
      </c>
      <c r="N222" s="375">
        <f>ROUND(N223*N224*N225/1000,1)</f>
        <v>0</v>
      </c>
      <c r="O222" s="490">
        <f>ROUND(O223*O224*O225/1000,1)</f>
        <v>0</v>
      </c>
      <c r="P222" s="771">
        <f>L222+O222</f>
        <v>0</v>
      </c>
      <c r="Q222" s="292">
        <f>R222+S222</f>
        <v>0</v>
      </c>
      <c r="R222" s="374">
        <f>ROUND(R223*R224*R225/1000,1)</f>
        <v>0</v>
      </c>
      <c r="S222" s="375">
        <f>ROUND(S223*S224*S225/1000,1)</f>
        <v>0</v>
      </c>
      <c r="T222" s="375">
        <f>ROUND(T223*T224*T225/1000,1)</f>
        <v>0</v>
      </c>
      <c r="U222" s="771">
        <f>Q222+T222</f>
        <v>0</v>
      </c>
      <c r="V222" s="491">
        <f>IF(K222&gt;0,ROUND((G222/K222),3),0)</f>
        <v>0</v>
      </c>
      <c r="W222" s="492">
        <f>IF(P222&gt;0,ROUND((L222/P222),3),0)</f>
        <v>0</v>
      </c>
      <c r="X222" s="493">
        <f>IF(U222&gt;0,ROUND((Q222/U222),3),0)</f>
        <v>0</v>
      </c>
    </row>
    <row r="223" spans="1:24" s="78" customFormat="1" ht="12">
      <c r="A223" s="598"/>
      <c r="B223" s="1063"/>
      <c r="C223" s="1174"/>
      <c r="D223" s="139" t="s">
        <v>40</v>
      </c>
      <c r="E223" s="70" t="s">
        <v>154</v>
      </c>
      <c r="F223" s="68" t="s">
        <v>43</v>
      </c>
      <c r="G223" s="376">
        <f>H223+I223</f>
        <v>0</v>
      </c>
      <c r="H223" s="377"/>
      <c r="I223" s="903"/>
      <c r="J223" s="963"/>
      <c r="K223" s="1033" t="s">
        <v>20</v>
      </c>
      <c r="L223" s="376">
        <f>M223+N223</f>
        <v>0</v>
      </c>
      <c r="M223" s="377"/>
      <c r="N223" s="378"/>
      <c r="O223" s="837"/>
      <c r="P223" s="1033" t="s">
        <v>20</v>
      </c>
      <c r="Q223" s="376">
        <f>R223+S223</f>
        <v>0</v>
      </c>
      <c r="R223" s="377"/>
      <c r="S223" s="378"/>
      <c r="T223" s="378"/>
      <c r="U223" s="1033" t="s">
        <v>20</v>
      </c>
      <c r="V223" s="503" t="s">
        <v>20</v>
      </c>
      <c r="W223" s="504" t="s">
        <v>20</v>
      </c>
      <c r="X223" s="505" t="s">
        <v>20</v>
      </c>
    </row>
    <row r="224" spans="1:24" s="78" customFormat="1" ht="12">
      <c r="A224" s="598"/>
      <c r="B224" s="1096"/>
      <c r="C224" s="1207"/>
      <c r="D224" s="139" t="s">
        <v>40</v>
      </c>
      <c r="E224" s="70" t="s">
        <v>155</v>
      </c>
      <c r="F224" s="68" t="s">
        <v>142</v>
      </c>
      <c r="G224" s="376">
        <f>H224+I224</f>
        <v>0</v>
      </c>
      <c r="H224" s="377"/>
      <c r="I224" s="903"/>
      <c r="J224" s="963"/>
      <c r="K224" s="1035" t="s">
        <v>20</v>
      </c>
      <c r="L224" s="376">
        <f>M224+N224</f>
        <v>0</v>
      </c>
      <c r="M224" s="377"/>
      <c r="N224" s="378"/>
      <c r="O224" s="837"/>
      <c r="P224" s="1035" t="s">
        <v>20</v>
      </c>
      <c r="Q224" s="376">
        <f>R224+S224</f>
        <v>0</v>
      </c>
      <c r="R224" s="377"/>
      <c r="S224" s="378"/>
      <c r="T224" s="378"/>
      <c r="U224" s="1035" t="s">
        <v>20</v>
      </c>
      <c r="V224" s="518" t="s">
        <v>20</v>
      </c>
      <c r="W224" s="519" t="s">
        <v>20</v>
      </c>
      <c r="X224" s="520" t="s">
        <v>20</v>
      </c>
    </row>
    <row r="225" spans="1:24" s="78" customFormat="1" ht="12.6" thickBot="1">
      <c r="A225" s="598"/>
      <c r="B225" s="1064"/>
      <c r="C225" s="1175"/>
      <c r="D225" s="154" t="s">
        <v>40</v>
      </c>
      <c r="E225" s="73" t="s">
        <v>156</v>
      </c>
      <c r="F225" s="71" t="s">
        <v>45</v>
      </c>
      <c r="G225" s="379">
        <f>IF(I225+H225&gt;0,AVERAGE(H225:I225),0)</f>
        <v>0</v>
      </c>
      <c r="H225" s="380"/>
      <c r="I225" s="904"/>
      <c r="J225" s="964"/>
      <c r="K225" s="1034" t="s">
        <v>20</v>
      </c>
      <c r="L225" s="379">
        <f>IF(N225+M225&gt;0,AVERAGE(M225:N225),0)</f>
        <v>0</v>
      </c>
      <c r="M225" s="380"/>
      <c r="N225" s="381"/>
      <c r="O225" s="838"/>
      <c r="P225" s="1034" t="s">
        <v>20</v>
      </c>
      <c r="Q225" s="379">
        <f>IF(S225+R225&gt;0,AVERAGE(R225:S225),0)</f>
        <v>0</v>
      </c>
      <c r="R225" s="380"/>
      <c r="S225" s="381"/>
      <c r="T225" s="381"/>
      <c r="U225" s="1034" t="s">
        <v>20</v>
      </c>
      <c r="V225" s="506" t="s">
        <v>20</v>
      </c>
      <c r="W225" s="507" t="s">
        <v>20</v>
      </c>
      <c r="X225" s="508" t="s">
        <v>20</v>
      </c>
    </row>
    <row r="226" spans="1:24" s="13" customFormat="1" ht="27.6" thickTop="1" thickBot="1">
      <c r="A226" s="74"/>
      <c r="B226" s="1083" t="s">
        <v>549</v>
      </c>
      <c r="C226" s="1193">
        <v>2240</v>
      </c>
      <c r="D226" s="155" t="s">
        <v>40</v>
      </c>
      <c r="E226" s="156" t="s">
        <v>157</v>
      </c>
      <c r="F226" s="157" t="s">
        <v>26</v>
      </c>
      <c r="G226" s="328">
        <f t="shared" ref="G226:G231" si="138">H226+I226</f>
        <v>0</v>
      </c>
      <c r="H226" s="382"/>
      <c r="I226" s="905"/>
      <c r="J226" s="965">
        <v>1</v>
      </c>
      <c r="K226" s="772">
        <f>G226+J226</f>
        <v>1</v>
      </c>
      <c r="L226" s="328">
        <f t="shared" ref="L226:L231" si="139">M226+N226</f>
        <v>0</v>
      </c>
      <c r="M226" s="382"/>
      <c r="N226" s="383"/>
      <c r="O226" s="839">
        <v>1.1000000000000001</v>
      </c>
      <c r="P226" s="772">
        <f>L226+O226</f>
        <v>1.1000000000000001</v>
      </c>
      <c r="Q226" s="328">
        <f t="shared" ref="Q226:Q231" si="140">R226+S226</f>
        <v>0</v>
      </c>
      <c r="R226" s="382"/>
      <c r="S226" s="383"/>
      <c r="T226" s="383">
        <v>1.1000000000000001</v>
      </c>
      <c r="U226" s="772">
        <f>Q226+T226</f>
        <v>1.1000000000000001</v>
      </c>
      <c r="V226" s="511">
        <f t="shared" ref="V226:V230" si="141">IF(K226&gt;0,ROUND((G226/K226),3),0)</f>
        <v>0</v>
      </c>
      <c r="W226" s="512">
        <f t="shared" ref="W226:W230" si="142">IF(P226&gt;0,ROUND((L226/P226),3),0)</f>
        <v>0</v>
      </c>
      <c r="X226" s="513">
        <f t="shared" ref="X226:X230" si="143">IF(U226&gt;0,ROUND((Q226/U226),3),0)</f>
        <v>0</v>
      </c>
    </row>
    <row r="227" spans="1:24" s="13" customFormat="1" ht="27.6" thickTop="1" thickBot="1">
      <c r="A227" s="74"/>
      <c r="B227" s="1083" t="s">
        <v>550</v>
      </c>
      <c r="C227" s="1193">
        <v>2240</v>
      </c>
      <c r="D227" s="155" t="s">
        <v>40</v>
      </c>
      <c r="E227" s="156" t="s">
        <v>158</v>
      </c>
      <c r="F227" s="157" t="s">
        <v>26</v>
      </c>
      <c r="G227" s="328">
        <f t="shared" si="138"/>
        <v>0</v>
      </c>
      <c r="H227" s="382"/>
      <c r="I227" s="905"/>
      <c r="J227" s="965"/>
      <c r="K227" s="772">
        <f>G227+J227</f>
        <v>0</v>
      </c>
      <c r="L227" s="328">
        <f t="shared" si="139"/>
        <v>0</v>
      </c>
      <c r="M227" s="382"/>
      <c r="N227" s="383"/>
      <c r="O227" s="839"/>
      <c r="P227" s="772">
        <f>L227+O227</f>
        <v>0</v>
      </c>
      <c r="Q227" s="328">
        <f t="shared" si="140"/>
        <v>0</v>
      </c>
      <c r="R227" s="382"/>
      <c r="S227" s="383"/>
      <c r="T227" s="383"/>
      <c r="U227" s="772">
        <f>Q227+T227</f>
        <v>0</v>
      </c>
      <c r="V227" s="515">
        <f t="shared" si="141"/>
        <v>0</v>
      </c>
      <c r="W227" s="516">
        <f t="shared" si="142"/>
        <v>0</v>
      </c>
      <c r="X227" s="517">
        <f t="shared" si="143"/>
        <v>0</v>
      </c>
    </row>
    <row r="228" spans="1:24" s="13" customFormat="1" ht="16.8" thickTop="1" thickBot="1">
      <c r="A228" s="74"/>
      <c r="B228" s="1083" t="s">
        <v>551</v>
      </c>
      <c r="C228" s="1193">
        <v>2240</v>
      </c>
      <c r="D228" s="155" t="s">
        <v>159</v>
      </c>
      <c r="E228" s="156" t="s">
        <v>362</v>
      </c>
      <c r="F228" s="157" t="s">
        <v>26</v>
      </c>
      <c r="G228" s="328">
        <f t="shared" si="138"/>
        <v>0</v>
      </c>
      <c r="H228" s="382"/>
      <c r="I228" s="905"/>
      <c r="J228" s="965"/>
      <c r="K228" s="772">
        <f>G228+J228</f>
        <v>0</v>
      </c>
      <c r="L228" s="328">
        <f t="shared" si="139"/>
        <v>0</v>
      </c>
      <c r="M228" s="382"/>
      <c r="N228" s="383"/>
      <c r="O228" s="839"/>
      <c r="P228" s="772">
        <f>L228+O228</f>
        <v>0</v>
      </c>
      <c r="Q228" s="328">
        <f t="shared" si="140"/>
        <v>0</v>
      </c>
      <c r="R228" s="382"/>
      <c r="S228" s="383"/>
      <c r="T228" s="383"/>
      <c r="U228" s="772">
        <f>Q228+T228</f>
        <v>0</v>
      </c>
      <c r="V228" s="515">
        <f t="shared" si="141"/>
        <v>0</v>
      </c>
      <c r="W228" s="516">
        <f t="shared" si="142"/>
        <v>0</v>
      </c>
      <c r="X228" s="517">
        <f t="shared" si="143"/>
        <v>0</v>
      </c>
    </row>
    <row r="229" spans="1:24" s="13" customFormat="1" ht="16.8" thickTop="1" thickBot="1">
      <c r="A229" s="74"/>
      <c r="B229" s="1083" t="s">
        <v>552</v>
      </c>
      <c r="C229" s="1193">
        <v>2240</v>
      </c>
      <c r="D229" s="155" t="s">
        <v>159</v>
      </c>
      <c r="E229" s="156" t="s">
        <v>363</v>
      </c>
      <c r="F229" s="157" t="s">
        <v>26</v>
      </c>
      <c r="G229" s="328">
        <f t="shared" si="138"/>
        <v>0</v>
      </c>
      <c r="H229" s="382"/>
      <c r="I229" s="905"/>
      <c r="J229" s="965"/>
      <c r="K229" s="772">
        <f>G229+J229</f>
        <v>0</v>
      </c>
      <c r="L229" s="328">
        <f t="shared" si="139"/>
        <v>0</v>
      </c>
      <c r="M229" s="382"/>
      <c r="N229" s="383"/>
      <c r="O229" s="839"/>
      <c r="P229" s="772">
        <f>L229+O229</f>
        <v>0</v>
      </c>
      <c r="Q229" s="328">
        <f t="shared" si="140"/>
        <v>0</v>
      </c>
      <c r="R229" s="382"/>
      <c r="S229" s="383"/>
      <c r="T229" s="383"/>
      <c r="U229" s="772">
        <f>Q229+T229</f>
        <v>0</v>
      </c>
      <c r="V229" s="515">
        <f t="shared" si="141"/>
        <v>0</v>
      </c>
      <c r="W229" s="516">
        <f t="shared" si="142"/>
        <v>0</v>
      </c>
      <c r="X229" s="517">
        <f t="shared" si="143"/>
        <v>0</v>
      </c>
    </row>
    <row r="230" spans="1:24" s="13" customFormat="1" ht="16.2" thickTop="1">
      <c r="A230" s="74"/>
      <c r="B230" s="1097" t="s">
        <v>553</v>
      </c>
      <c r="C230" s="1206">
        <v>2240</v>
      </c>
      <c r="D230" s="151" t="s">
        <v>75</v>
      </c>
      <c r="E230" s="152" t="s">
        <v>160</v>
      </c>
      <c r="F230" s="64" t="s">
        <v>26</v>
      </c>
      <c r="G230" s="292">
        <f t="shared" si="138"/>
        <v>0</v>
      </c>
      <c r="H230" s="374">
        <f>ROUND(H231*H232/1000,1)</f>
        <v>0</v>
      </c>
      <c r="I230" s="902">
        <f>ROUND(I231*I232/1000,1)</f>
        <v>0</v>
      </c>
      <c r="J230" s="962">
        <f>ROUND(J231*J232/1000,1)</f>
        <v>0</v>
      </c>
      <c r="K230" s="771">
        <f>G230+J230</f>
        <v>0</v>
      </c>
      <c r="L230" s="292">
        <f t="shared" si="139"/>
        <v>0</v>
      </c>
      <c r="M230" s="374">
        <f>ROUND(M231*M232/1000,1)</f>
        <v>0</v>
      </c>
      <c r="N230" s="375">
        <f>ROUND(N231*N232/1000,1)</f>
        <v>0</v>
      </c>
      <c r="O230" s="490">
        <f>ROUND(O231*O232/1000,1)</f>
        <v>0</v>
      </c>
      <c r="P230" s="771">
        <f>L230+O230</f>
        <v>0</v>
      </c>
      <c r="Q230" s="292">
        <f t="shared" si="140"/>
        <v>0</v>
      </c>
      <c r="R230" s="374">
        <f>ROUND(R231*R232/1000,1)</f>
        <v>0</v>
      </c>
      <c r="S230" s="375">
        <f>ROUND(S231*S232/1000,1)</f>
        <v>0</v>
      </c>
      <c r="T230" s="375">
        <f>ROUND(T231*T232/1000,1)</f>
        <v>0</v>
      </c>
      <c r="U230" s="771">
        <f>Q230+T230</f>
        <v>0</v>
      </c>
      <c r="V230" s="491">
        <f t="shared" si="141"/>
        <v>0</v>
      </c>
      <c r="W230" s="492">
        <f t="shared" si="142"/>
        <v>0</v>
      </c>
      <c r="X230" s="493">
        <f t="shared" si="143"/>
        <v>0</v>
      </c>
    </row>
    <row r="231" spans="1:24" s="78" customFormat="1" ht="12">
      <c r="A231" s="598"/>
      <c r="B231" s="1063"/>
      <c r="C231" s="1174"/>
      <c r="D231" s="139" t="s">
        <v>75</v>
      </c>
      <c r="E231" s="70" t="s">
        <v>161</v>
      </c>
      <c r="F231" s="68" t="s">
        <v>23</v>
      </c>
      <c r="G231" s="376">
        <f t="shared" si="138"/>
        <v>0</v>
      </c>
      <c r="H231" s="377"/>
      <c r="I231" s="903"/>
      <c r="J231" s="963"/>
      <c r="K231" s="1033" t="s">
        <v>20</v>
      </c>
      <c r="L231" s="376">
        <f t="shared" si="139"/>
        <v>0</v>
      </c>
      <c r="M231" s="377"/>
      <c r="N231" s="378"/>
      <c r="O231" s="837"/>
      <c r="P231" s="1033" t="s">
        <v>20</v>
      </c>
      <c r="Q231" s="376">
        <f t="shared" si="140"/>
        <v>0</v>
      </c>
      <c r="R231" s="377"/>
      <c r="S231" s="378"/>
      <c r="T231" s="378"/>
      <c r="U231" s="1033" t="s">
        <v>20</v>
      </c>
      <c r="V231" s="503" t="s">
        <v>20</v>
      </c>
      <c r="W231" s="504" t="s">
        <v>20</v>
      </c>
      <c r="X231" s="505" t="s">
        <v>20</v>
      </c>
    </row>
    <row r="232" spans="1:24" s="78" customFormat="1" ht="12.6" thickBot="1">
      <c r="A232" s="598"/>
      <c r="B232" s="1064"/>
      <c r="C232" s="1175"/>
      <c r="D232" s="154" t="s">
        <v>75</v>
      </c>
      <c r="E232" s="73" t="s">
        <v>162</v>
      </c>
      <c r="F232" s="71" t="s">
        <v>45</v>
      </c>
      <c r="G232" s="379">
        <f>IF(I232+H232&gt;0,AVERAGE(H232:I232),0)</f>
        <v>0</v>
      </c>
      <c r="H232" s="380"/>
      <c r="I232" s="904"/>
      <c r="J232" s="964"/>
      <c r="K232" s="1034" t="s">
        <v>20</v>
      </c>
      <c r="L232" s="379">
        <f>IF(N232+M232&gt;0,AVERAGE(M232:N232),0)</f>
        <v>0</v>
      </c>
      <c r="M232" s="380"/>
      <c r="N232" s="381"/>
      <c r="O232" s="838"/>
      <c r="P232" s="1034" t="s">
        <v>20</v>
      </c>
      <c r="Q232" s="379">
        <f>IF(S232+R232&gt;0,AVERAGE(R232:S232),0)</f>
        <v>0</v>
      </c>
      <c r="R232" s="380"/>
      <c r="S232" s="381"/>
      <c r="T232" s="381"/>
      <c r="U232" s="1034" t="s">
        <v>20</v>
      </c>
      <c r="V232" s="506" t="s">
        <v>20</v>
      </c>
      <c r="W232" s="507" t="s">
        <v>20</v>
      </c>
      <c r="X232" s="508" t="s">
        <v>20</v>
      </c>
    </row>
    <row r="233" spans="1:24" s="13" customFormat="1" ht="40.200000000000003" thickTop="1">
      <c r="A233" s="74"/>
      <c r="B233" s="1095" t="s">
        <v>554</v>
      </c>
      <c r="C233" s="1206">
        <v>2240</v>
      </c>
      <c r="D233" s="151" t="s">
        <v>81</v>
      </c>
      <c r="E233" s="152" t="s">
        <v>364</v>
      </c>
      <c r="F233" s="64" t="s">
        <v>26</v>
      </c>
      <c r="G233" s="292">
        <f>H233+I233</f>
        <v>0</v>
      </c>
      <c r="H233" s="374">
        <f>ROUND(H234*H235/1000,1)</f>
        <v>0</v>
      </c>
      <c r="I233" s="902">
        <f>ROUND(I234*I235/1000,1)</f>
        <v>0</v>
      </c>
      <c r="J233" s="962">
        <f>ROUND(J234*J235/1000,1)</f>
        <v>0</v>
      </c>
      <c r="K233" s="771">
        <f>G233+J233</f>
        <v>0</v>
      </c>
      <c r="L233" s="292">
        <f>M233+N233</f>
        <v>0</v>
      </c>
      <c r="M233" s="374">
        <f>ROUND(M234*M235/1000,1)</f>
        <v>0</v>
      </c>
      <c r="N233" s="375">
        <f>ROUND(N234*N235/1000,1)</f>
        <v>0</v>
      </c>
      <c r="O233" s="490">
        <f>ROUND(O234*O235/1000,1)</f>
        <v>0</v>
      </c>
      <c r="P233" s="771">
        <f>L233+O233</f>
        <v>0</v>
      </c>
      <c r="Q233" s="292">
        <f>R233+S233</f>
        <v>0</v>
      </c>
      <c r="R233" s="374">
        <f>ROUND(R234*R235/1000,1)</f>
        <v>0</v>
      </c>
      <c r="S233" s="375">
        <f>ROUND(S234*S235/1000,1)</f>
        <v>0</v>
      </c>
      <c r="T233" s="375">
        <f>ROUND(T234*T235/1000,1)</f>
        <v>0</v>
      </c>
      <c r="U233" s="771">
        <f>Q233+T233</f>
        <v>0</v>
      </c>
      <c r="V233" s="491">
        <f>IF(K233&gt;0,ROUND((G233/K233),3),0)</f>
        <v>0</v>
      </c>
      <c r="W233" s="492">
        <f>IF(P233&gt;0,ROUND((L233/P233),3),0)</f>
        <v>0</v>
      </c>
      <c r="X233" s="493">
        <f>IF(U233&gt;0,ROUND((Q233/U233),3),0)</f>
        <v>0</v>
      </c>
    </row>
    <row r="234" spans="1:24" s="78" customFormat="1" ht="12">
      <c r="A234" s="598"/>
      <c r="B234" s="1063"/>
      <c r="C234" s="1174"/>
      <c r="D234" s="139" t="s">
        <v>81</v>
      </c>
      <c r="E234" s="70" t="s">
        <v>68</v>
      </c>
      <c r="F234" s="68" t="s">
        <v>43</v>
      </c>
      <c r="G234" s="376">
        <f>H234+I234</f>
        <v>0</v>
      </c>
      <c r="H234" s="377"/>
      <c r="I234" s="903"/>
      <c r="J234" s="963"/>
      <c r="K234" s="1033" t="s">
        <v>20</v>
      </c>
      <c r="L234" s="376">
        <f>M234+N234</f>
        <v>0</v>
      </c>
      <c r="M234" s="377"/>
      <c r="N234" s="378"/>
      <c r="O234" s="837"/>
      <c r="P234" s="1033" t="s">
        <v>20</v>
      </c>
      <c r="Q234" s="376">
        <f>R234+S234</f>
        <v>0</v>
      </c>
      <c r="R234" s="377"/>
      <c r="S234" s="378"/>
      <c r="T234" s="378"/>
      <c r="U234" s="1033" t="s">
        <v>20</v>
      </c>
      <c r="V234" s="503" t="s">
        <v>20</v>
      </c>
      <c r="W234" s="504" t="s">
        <v>20</v>
      </c>
      <c r="X234" s="505" t="s">
        <v>20</v>
      </c>
    </row>
    <row r="235" spans="1:24" s="78" customFormat="1" ht="12.6" thickBot="1">
      <c r="A235" s="598"/>
      <c r="B235" s="1064"/>
      <c r="C235" s="1175"/>
      <c r="D235" s="154" t="s">
        <v>81</v>
      </c>
      <c r="E235" s="73" t="s">
        <v>163</v>
      </c>
      <c r="F235" s="71" t="s">
        <v>45</v>
      </c>
      <c r="G235" s="379">
        <f>IF(I235+H235&gt;0,AVERAGE(H235:I235),0)</f>
        <v>0</v>
      </c>
      <c r="H235" s="380"/>
      <c r="I235" s="904"/>
      <c r="J235" s="964"/>
      <c r="K235" s="1034" t="s">
        <v>20</v>
      </c>
      <c r="L235" s="379">
        <f>IF(N235+M235&gt;0,AVERAGE(M235:N235),0)</f>
        <v>0</v>
      </c>
      <c r="M235" s="380"/>
      <c r="N235" s="381"/>
      <c r="O235" s="838"/>
      <c r="P235" s="1034" t="s">
        <v>20</v>
      </c>
      <c r="Q235" s="379">
        <f>IF(S235+R235&gt;0,AVERAGE(R235:S235),0)</f>
        <v>0</v>
      </c>
      <c r="R235" s="380"/>
      <c r="S235" s="381"/>
      <c r="T235" s="381"/>
      <c r="U235" s="1034" t="s">
        <v>20</v>
      </c>
      <c r="V235" s="506" t="s">
        <v>20</v>
      </c>
      <c r="W235" s="507" t="s">
        <v>20</v>
      </c>
      <c r="X235" s="508" t="s">
        <v>20</v>
      </c>
    </row>
    <row r="236" spans="1:24" s="13" customFormat="1" ht="16.2" thickTop="1">
      <c r="A236" s="74"/>
      <c r="B236" s="1095" t="s">
        <v>555</v>
      </c>
      <c r="C236" s="1206">
        <v>2240</v>
      </c>
      <c r="D236" s="151" t="s">
        <v>109</v>
      </c>
      <c r="E236" s="152" t="s">
        <v>164</v>
      </c>
      <c r="F236" s="64" t="s">
        <v>26</v>
      </c>
      <c r="G236" s="292">
        <f>H236+I236</f>
        <v>0</v>
      </c>
      <c r="H236" s="374">
        <f>ROUND(H237*H238/1000,1)</f>
        <v>0</v>
      </c>
      <c r="I236" s="902">
        <f>ROUND(I237*I238/1000,1)</f>
        <v>0</v>
      </c>
      <c r="J236" s="962">
        <f>ROUND(J237*J238/1000,1)</f>
        <v>0</v>
      </c>
      <c r="K236" s="771">
        <f>G236+J236</f>
        <v>0</v>
      </c>
      <c r="L236" s="292">
        <f>M236+N236</f>
        <v>0</v>
      </c>
      <c r="M236" s="374">
        <f>ROUND(M237*M238/1000,1)</f>
        <v>0</v>
      </c>
      <c r="N236" s="375">
        <f>ROUND(N237*N238/1000,1)</f>
        <v>0</v>
      </c>
      <c r="O236" s="490">
        <f>ROUND(O237*O238/1000,1)</f>
        <v>0</v>
      </c>
      <c r="P236" s="771">
        <f>L236+O236</f>
        <v>0</v>
      </c>
      <c r="Q236" s="292">
        <f>R236+S236</f>
        <v>0</v>
      </c>
      <c r="R236" s="374">
        <f>ROUND(R237*R238/1000,1)</f>
        <v>0</v>
      </c>
      <c r="S236" s="375">
        <f>ROUND(S237*S238/1000,1)</f>
        <v>0</v>
      </c>
      <c r="T236" s="375">
        <f>ROUND(T237*T238/1000,1)</f>
        <v>0</v>
      </c>
      <c r="U236" s="771">
        <f>Q236+T236</f>
        <v>0</v>
      </c>
      <c r="V236" s="540">
        <f>IF(K236&gt;0,ROUND((G236/K236),3),0)</f>
        <v>0</v>
      </c>
      <c r="W236" s="541">
        <f>IF(P236&gt;0,ROUND((L236/P236),3),0)</f>
        <v>0</v>
      </c>
      <c r="X236" s="542">
        <f>IF(U236&gt;0,ROUND((Q236/U236),3),0)</f>
        <v>0</v>
      </c>
    </row>
    <row r="237" spans="1:24" s="78" customFormat="1" ht="12">
      <c r="A237" s="598"/>
      <c r="B237" s="1063"/>
      <c r="C237" s="1174"/>
      <c r="D237" s="139" t="s">
        <v>109</v>
      </c>
      <c r="E237" s="70" t="s">
        <v>165</v>
      </c>
      <c r="F237" s="68" t="s">
        <v>43</v>
      </c>
      <c r="G237" s="376">
        <f>H237+I237</f>
        <v>0</v>
      </c>
      <c r="H237" s="377"/>
      <c r="I237" s="903"/>
      <c r="J237" s="963"/>
      <c r="K237" s="1033" t="s">
        <v>20</v>
      </c>
      <c r="L237" s="376">
        <f>M237+N237</f>
        <v>0</v>
      </c>
      <c r="M237" s="377"/>
      <c r="N237" s="378"/>
      <c r="O237" s="837"/>
      <c r="P237" s="1033" t="s">
        <v>20</v>
      </c>
      <c r="Q237" s="376">
        <f>R237+S237</f>
        <v>0</v>
      </c>
      <c r="R237" s="377"/>
      <c r="S237" s="378"/>
      <c r="T237" s="378"/>
      <c r="U237" s="1033" t="s">
        <v>20</v>
      </c>
      <c r="V237" s="503" t="s">
        <v>20</v>
      </c>
      <c r="W237" s="504" t="s">
        <v>20</v>
      </c>
      <c r="X237" s="505" t="s">
        <v>20</v>
      </c>
    </row>
    <row r="238" spans="1:24" s="78" customFormat="1" ht="12.6" thickBot="1">
      <c r="A238" s="598"/>
      <c r="B238" s="1064"/>
      <c r="C238" s="1175"/>
      <c r="D238" s="154" t="s">
        <v>109</v>
      </c>
      <c r="E238" s="73" t="s">
        <v>166</v>
      </c>
      <c r="F238" s="71" t="s">
        <v>45</v>
      </c>
      <c r="G238" s="379">
        <f>IF(I238+H238&gt;0,AVERAGE(H238:I238),0)</f>
        <v>0</v>
      </c>
      <c r="H238" s="380"/>
      <c r="I238" s="904"/>
      <c r="J238" s="964"/>
      <c r="K238" s="1034" t="s">
        <v>20</v>
      </c>
      <c r="L238" s="379">
        <f>IF(N238+M238&gt;0,AVERAGE(M238:N238),0)</f>
        <v>0</v>
      </c>
      <c r="M238" s="380"/>
      <c r="N238" s="381"/>
      <c r="O238" s="838"/>
      <c r="P238" s="1034" t="s">
        <v>20</v>
      </c>
      <c r="Q238" s="379">
        <f>IF(S238+R238&gt;0,AVERAGE(R238:S238),0)</f>
        <v>0</v>
      </c>
      <c r="R238" s="380"/>
      <c r="S238" s="381"/>
      <c r="T238" s="381"/>
      <c r="U238" s="1034" t="s">
        <v>20</v>
      </c>
      <c r="V238" s="506" t="s">
        <v>20</v>
      </c>
      <c r="W238" s="507" t="s">
        <v>20</v>
      </c>
      <c r="X238" s="508" t="s">
        <v>20</v>
      </c>
    </row>
    <row r="239" spans="1:24" s="86" customFormat="1" ht="16.8" thickTop="1" thickBot="1">
      <c r="A239" s="74"/>
      <c r="B239" s="1072" t="s">
        <v>556</v>
      </c>
      <c r="C239" s="1193">
        <v>2240</v>
      </c>
      <c r="D239" s="115" t="s">
        <v>109</v>
      </c>
      <c r="E239" s="116" t="s">
        <v>167</v>
      </c>
      <c r="F239" s="158" t="s">
        <v>26</v>
      </c>
      <c r="G239" s="387">
        <f>G240+G241+G242</f>
        <v>0</v>
      </c>
      <c r="H239" s="388">
        <f t="shared" ref="H239" si="144">H240+H241+H242</f>
        <v>0</v>
      </c>
      <c r="I239" s="909">
        <f>I240+I241+I242</f>
        <v>0</v>
      </c>
      <c r="J239" s="969">
        <f t="shared" ref="J239" si="145">J240+J241+J242</f>
        <v>0</v>
      </c>
      <c r="K239" s="774">
        <f>G239+J239</f>
        <v>0</v>
      </c>
      <c r="L239" s="387">
        <f>L240+L241+L242</f>
        <v>0</v>
      </c>
      <c r="M239" s="388">
        <f t="shared" ref="M239" si="146">M240+M241+M242</f>
        <v>0</v>
      </c>
      <c r="N239" s="389">
        <f>N240+N241+N242</f>
        <v>0</v>
      </c>
      <c r="O239" s="843">
        <f t="shared" ref="O239" si="147">O240+O241+O242</f>
        <v>0</v>
      </c>
      <c r="P239" s="774">
        <f>L239+O239</f>
        <v>0</v>
      </c>
      <c r="Q239" s="387">
        <f>Q240+Q241+Q242</f>
        <v>0</v>
      </c>
      <c r="R239" s="388">
        <f t="shared" ref="R239" si="148">R240+R241+R242</f>
        <v>0</v>
      </c>
      <c r="S239" s="389">
        <f>S240+S241+S242</f>
        <v>0</v>
      </c>
      <c r="T239" s="389">
        <f t="shared" ref="T239" si="149">T240+T241+T242</f>
        <v>0</v>
      </c>
      <c r="U239" s="774">
        <f>Q239+T239</f>
        <v>0</v>
      </c>
      <c r="V239" s="540">
        <f t="shared" ref="V239:V243" si="150">IF(K239&gt;0,ROUND((G239/K239),3),0)</f>
        <v>0</v>
      </c>
      <c r="W239" s="541">
        <f t="shared" ref="W239:W243" si="151">IF(P239&gt;0,ROUND((L239/P239),3),0)</f>
        <v>0</v>
      </c>
      <c r="X239" s="542">
        <f t="shared" ref="X239:X243" si="152">IF(U239&gt;0,ROUND((Q239/U239),3),0)</f>
        <v>0</v>
      </c>
    </row>
    <row r="240" spans="1:24" s="86" customFormat="1" ht="14.4" thickTop="1">
      <c r="A240" s="247"/>
      <c r="B240" s="1086" t="s">
        <v>557</v>
      </c>
      <c r="C240" s="1194">
        <v>2240</v>
      </c>
      <c r="D240" s="118" t="s">
        <v>109</v>
      </c>
      <c r="E240" s="119" t="s">
        <v>168</v>
      </c>
      <c r="F240" s="159" t="s">
        <v>26</v>
      </c>
      <c r="G240" s="398">
        <f>H240+I240</f>
        <v>0</v>
      </c>
      <c r="H240" s="399"/>
      <c r="I240" s="920"/>
      <c r="J240" s="980"/>
      <c r="K240" s="776">
        <f>G240+J240</f>
        <v>0</v>
      </c>
      <c r="L240" s="398">
        <f>M240+N240</f>
        <v>0</v>
      </c>
      <c r="M240" s="399"/>
      <c r="N240" s="400"/>
      <c r="O240" s="849"/>
      <c r="P240" s="776">
        <f>L240+O240</f>
        <v>0</v>
      </c>
      <c r="Q240" s="398">
        <f>R240+S240</f>
        <v>0</v>
      </c>
      <c r="R240" s="399"/>
      <c r="S240" s="400"/>
      <c r="T240" s="400"/>
      <c r="U240" s="776">
        <f>Q240+T240</f>
        <v>0</v>
      </c>
      <c r="V240" s="545">
        <f t="shared" si="150"/>
        <v>0</v>
      </c>
      <c r="W240" s="546">
        <f t="shared" si="151"/>
        <v>0</v>
      </c>
      <c r="X240" s="547">
        <f t="shared" si="152"/>
        <v>0</v>
      </c>
    </row>
    <row r="241" spans="1:25" s="86" customFormat="1" ht="26.4">
      <c r="A241" s="247"/>
      <c r="B241" s="1065" t="s">
        <v>558</v>
      </c>
      <c r="C241" s="1182">
        <v>2240</v>
      </c>
      <c r="D241" s="122" t="s">
        <v>109</v>
      </c>
      <c r="E241" s="99" t="s">
        <v>169</v>
      </c>
      <c r="F241" s="97" t="s">
        <v>26</v>
      </c>
      <c r="G241" s="289">
        <f>H241+I241</f>
        <v>0</v>
      </c>
      <c r="H241" s="290"/>
      <c r="I241" s="922"/>
      <c r="J241" s="987"/>
      <c r="K241" s="775">
        <f>G241+J241</f>
        <v>0</v>
      </c>
      <c r="L241" s="289">
        <f>M241+N241</f>
        <v>0</v>
      </c>
      <c r="M241" s="290"/>
      <c r="N241" s="291"/>
      <c r="O241" s="856"/>
      <c r="P241" s="775">
        <f>L241+O241</f>
        <v>0</v>
      </c>
      <c r="Q241" s="289">
        <f>R241+S241</f>
        <v>0</v>
      </c>
      <c r="R241" s="290"/>
      <c r="S241" s="291"/>
      <c r="T241" s="291"/>
      <c r="U241" s="775">
        <f>Q241+T241</f>
        <v>0</v>
      </c>
      <c r="V241" s="522">
        <f t="shared" si="150"/>
        <v>0</v>
      </c>
      <c r="W241" s="523">
        <f t="shared" si="151"/>
        <v>0</v>
      </c>
      <c r="X241" s="524">
        <f t="shared" si="152"/>
        <v>0</v>
      </c>
    </row>
    <row r="242" spans="1:25" s="86" customFormat="1" ht="40.200000000000003" thickBot="1">
      <c r="A242" s="247"/>
      <c r="B242" s="1098" t="s">
        <v>559</v>
      </c>
      <c r="C242" s="1181">
        <v>2240</v>
      </c>
      <c r="D242" s="124" t="s">
        <v>109</v>
      </c>
      <c r="E242" s="125" t="s">
        <v>522</v>
      </c>
      <c r="F242" s="87" t="s">
        <v>26</v>
      </c>
      <c r="G242" s="401">
        <f>H242+I242</f>
        <v>0</v>
      </c>
      <c r="H242" s="402"/>
      <c r="I242" s="928"/>
      <c r="J242" s="982"/>
      <c r="K242" s="777">
        <f>G242+J242</f>
        <v>0</v>
      </c>
      <c r="L242" s="401">
        <f>M242+N242</f>
        <v>0</v>
      </c>
      <c r="M242" s="402"/>
      <c r="N242" s="403"/>
      <c r="O242" s="851"/>
      <c r="P242" s="777">
        <f>L242+O242</f>
        <v>0</v>
      </c>
      <c r="Q242" s="401">
        <f>R242+S242</f>
        <v>0</v>
      </c>
      <c r="R242" s="402"/>
      <c r="S242" s="403"/>
      <c r="T242" s="403"/>
      <c r="U242" s="777">
        <f>Q242+T242</f>
        <v>0</v>
      </c>
      <c r="V242" s="491">
        <f t="shared" si="150"/>
        <v>0</v>
      </c>
      <c r="W242" s="492">
        <f t="shared" si="151"/>
        <v>0</v>
      </c>
      <c r="X242" s="493">
        <f t="shared" si="152"/>
        <v>0</v>
      </c>
    </row>
    <row r="243" spans="1:25" s="86" customFormat="1" ht="16.2" thickTop="1">
      <c r="A243" s="74"/>
      <c r="B243" s="1065" t="s">
        <v>560</v>
      </c>
      <c r="C243" s="1173">
        <v>2240</v>
      </c>
      <c r="D243" s="134" t="s">
        <v>170</v>
      </c>
      <c r="E243" s="84" t="s">
        <v>171</v>
      </c>
      <c r="F243" s="85" t="s">
        <v>26</v>
      </c>
      <c r="G243" s="292">
        <f>H243+I243</f>
        <v>0</v>
      </c>
      <c r="H243" s="374">
        <f>ROUND(H244*H245/1000,1)</f>
        <v>0</v>
      </c>
      <c r="I243" s="902">
        <f>ROUND(I244*I245/1000,1)</f>
        <v>0</v>
      </c>
      <c r="J243" s="962">
        <f>ROUND(J244*J245/1000,1)</f>
        <v>0</v>
      </c>
      <c r="K243" s="771">
        <f>G243+J243</f>
        <v>0</v>
      </c>
      <c r="L243" s="292">
        <f>M243+N243</f>
        <v>0</v>
      </c>
      <c r="M243" s="374">
        <f>ROUND(M244*M245/1000,1)</f>
        <v>0</v>
      </c>
      <c r="N243" s="375">
        <f>ROUND(N244*N245/1000,1)</f>
        <v>0</v>
      </c>
      <c r="O243" s="490">
        <f>ROUND(O244*O245/1000,1)</f>
        <v>0</v>
      </c>
      <c r="P243" s="771">
        <f>L243+O243</f>
        <v>0</v>
      </c>
      <c r="Q243" s="292">
        <f>R243+S243</f>
        <v>0</v>
      </c>
      <c r="R243" s="374">
        <f>ROUND(R244*R245/1000,1)</f>
        <v>0</v>
      </c>
      <c r="S243" s="375">
        <f>ROUND(S244*S245/1000,1)</f>
        <v>0</v>
      </c>
      <c r="T243" s="375">
        <f>ROUND(T244*T245/1000,1)</f>
        <v>0</v>
      </c>
      <c r="U243" s="771">
        <f>Q243+T243</f>
        <v>0</v>
      </c>
      <c r="V243" s="540">
        <f t="shared" si="150"/>
        <v>0</v>
      </c>
      <c r="W243" s="541">
        <f t="shared" si="151"/>
        <v>0</v>
      </c>
      <c r="X243" s="542">
        <f t="shared" si="152"/>
        <v>0</v>
      </c>
    </row>
    <row r="244" spans="1:25" s="78" customFormat="1" ht="12">
      <c r="A244" s="598"/>
      <c r="B244" s="1063"/>
      <c r="C244" s="1174"/>
      <c r="D244" s="139" t="s">
        <v>170</v>
      </c>
      <c r="E244" s="80" t="s">
        <v>172</v>
      </c>
      <c r="F244" s="81" t="s">
        <v>43</v>
      </c>
      <c r="G244" s="376">
        <f>H244+I244</f>
        <v>0</v>
      </c>
      <c r="H244" s="377"/>
      <c r="I244" s="903"/>
      <c r="J244" s="963"/>
      <c r="K244" s="1033" t="s">
        <v>20</v>
      </c>
      <c r="L244" s="376">
        <f>M244+N244</f>
        <v>0</v>
      </c>
      <c r="M244" s="377"/>
      <c r="N244" s="378"/>
      <c r="O244" s="837"/>
      <c r="P244" s="1033" t="s">
        <v>20</v>
      </c>
      <c r="Q244" s="376">
        <f>R244+S244</f>
        <v>0</v>
      </c>
      <c r="R244" s="377"/>
      <c r="S244" s="378"/>
      <c r="T244" s="378"/>
      <c r="U244" s="1033" t="s">
        <v>20</v>
      </c>
      <c r="V244" s="503" t="s">
        <v>20</v>
      </c>
      <c r="W244" s="504" t="s">
        <v>20</v>
      </c>
      <c r="X244" s="505" t="s">
        <v>20</v>
      </c>
    </row>
    <row r="245" spans="1:25" s="78" customFormat="1" ht="12.6" thickBot="1">
      <c r="A245" s="598"/>
      <c r="B245" s="1064"/>
      <c r="C245" s="1175"/>
      <c r="D245" s="154" t="s">
        <v>170</v>
      </c>
      <c r="E245" s="82" t="s">
        <v>173</v>
      </c>
      <c r="F245" s="83" t="s">
        <v>45</v>
      </c>
      <c r="G245" s="379">
        <f>IF(I245+H245&gt;0,AVERAGE(H245:I245),0)</f>
        <v>0</v>
      </c>
      <c r="H245" s="380"/>
      <c r="I245" s="904"/>
      <c r="J245" s="964"/>
      <c r="K245" s="1034" t="s">
        <v>20</v>
      </c>
      <c r="L245" s="379">
        <f>IF(N245+M245&gt;0,AVERAGE(M245:N245),0)</f>
        <v>0</v>
      </c>
      <c r="M245" s="380"/>
      <c r="N245" s="381"/>
      <c r="O245" s="838"/>
      <c r="P245" s="1034" t="s">
        <v>20</v>
      </c>
      <c r="Q245" s="379">
        <f>IF(S245+R245&gt;0,AVERAGE(R245:S245),0)</f>
        <v>0</v>
      </c>
      <c r="R245" s="380"/>
      <c r="S245" s="381"/>
      <c r="T245" s="381"/>
      <c r="U245" s="1034" t="s">
        <v>20</v>
      </c>
      <c r="V245" s="506" t="s">
        <v>20</v>
      </c>
      <c r="W245" s="507" t="s">
        <v>20</v>
      </c>
      <c r="X245" s="508" t="s">
        <v>20</v>
      </c>
    </row>
    <row r="246" spans="1:25" s="86" customFormat="1" ht="16.2" thickTop="1">
      <c r="A246" s="74"/>
      <c r="B246" s="1065" t="s">
        <v>561</v>
      </c>
      <c r="C246" s="1173">
        <v>2240</v>
      </c>
      <c r="D246" s="134" t="s">
        <v>174</v>
      </c>
      <c r="E246" s="84" t="s">
        <v>175</v>
      </c>
      <c r="F246" s="85" t="s">
        <v>26</v>
      </c>
      <c r="G246" s="292">
        <f>H246+I246</f>
        <v>0</v>
      </c>
      <c r="H246" s="374">
        <f>ROUND(H247*H248/1000,1)</f>
        <v>0</v>
      </c>
      <c r="I246" s="902">
        <f>ROUND(I247*I248/1000,1)</f>
        <v>0</v>
      </c>
      <c r="J246" s="962">
        <f>ROUND(J247*J248/1000,1)</f>
        <v>29.6</v>
      </c>
      <c r="K246" s="771">
        <f>G246+J246</f>
        <v>29.6</v>
      </c>
      <c r="L246" s="292">
        <f>M246+N246</f>
        <v>0</v>
      </c>
      <c r="M246" s="374">
        <f>ROUND(M247*M248/1000,1)</f>
        <v>0</v>
      </c>
      <c r="N246" s="375">
        <f>ROUND(N247*N248/1000,1)</f>
        <v>0</v>
      </c>
      <c r="O246" s="490">
        <f>ROUND(O247*O248/1000,1)</f>
        <v>31.1</v>
      </c>
      <c r="P246" s="771">
        <f>L246+O246</f>
        <v>31.1</v>
      </c>
      <c r="Q246" s="292">
        <f>R246+S246</f>
        <v>0</v>
      </c>
      <c r="R246" s="374">
        <f>ROUND(R247*R248/1000,1)</f>
        <v>0</v>
      </c>
      <c r="S246" s="375">
        <f>ROUND(S247*S248/1000,1)</f>
        <v>0</v>
      </c>
      <c r="T246" s="375">
        <f>ROUND(T247*T248/1000,1)</f>
        <v>32.700000000000003</v>
      </c>
      <c r="U246" s="771">
        <f>Q246+T246</f>
        <v>32.700000000000003</v>
      </c>
      <c r="V246" s="540">
        <f>IF(K246&gt;0,ROUND((G246/K246),3),0)</f>
        <v>0</v>
      </c>
      <c r="W246" s="541">
        <f>IF(P246&gt;0,ROUND((L246/P246),3),0)</f>
        <v>0</v>
      </c>
      <c r="X246" s="542">
        <f>IF(U246&gt;0,ROUND((Q246/U246),3),0)</f>
        <v>0</v>
      </c>
    </row>
    <row r="247" spans="1:25" s="78" customFormat="1" ht="12">
      <c r="A247" s="598"/>
      <c r="B247" s="1063"/>
      <c r="C247" s="1174"/>
      <c r="D247" s="139" t="s">
        <v>174</v>
      </c>
      <c r="E247" s="94" t="s">
        <v>68</v>
      </c>
      <c r="F247" s="81" t="s">
        <v>21</v>
      </c>
      <c r="G247" s="376">
        <f>H247+I247</f>
        <v>0</v>
      </c>
      <c r="H247" s="377"/>
      <c r="I247" s="903"/>
      <c r="J247" s="963">
        <v>15</v>
      </c>
      <c r="K247" s="1033" t="s">
        <v>20</v>
      </c>
      <c r="L247" s="376">
        <f>M247+N247</f>
        <v>0</v>
      </c>
      <c r="M247" s="377"/>
      <c r="N247" s="378"/>
      <c r="O247" s="837">
        <v>15</v>
      </c>
      <c r="P247" s="1033" t="s">
        <v>20</v>
      </c>
      <c r="Q247" s="376">
        <f>R247+S247</f>
        <v>0</v>
      </c>
      <c r="R247" s="377"/>
      <c r="S247" s="378"/>
      <c r="T247" s="378">
        <v>15</v>
      </c>
      <c r="U247" s="1033" t="s">
        <v>20</v>
      </c>
      <c r="V247" s="503" t="s">
        <v>20</v>
      </c>
      <c r="W247" s="504" t="s">
        <v>20</v>
      </c>
      <c r="X247" s="505" t="s">
        <v>20</v>
      </c>
    </row>
    <row r="248" spans="1:25" s="78" customFormat="1" ht="12.6" thickBot="1">
      <c r="A248" s="598"/>
      <c r="B248" s="1064"/>
      <c r="C248" s="1175"/>
      <c r="D248" s="154" t="s">
        <v>174</v>
      </c>
      <c r="E248" s="95" t="s">
        <v>69</v>
      </c>
      <c r="F248" s="83" t="s">
        <v>45</v>
      </c>
      <c r="G248" s="379">
        <f>IF(I248+H248&gt;0,AVERAGE(H248:I248),0)</f>
        <v>0</v>
      </c>
      <c r="H248" s="380"/>
      <c r="I248" s="904"/>
      <c r="J248" s="964">
        <v>1970</v>
      </c>
      <c r="K248" s="1034" t="s">
        <v>20</v>
      </c>
      <c r="L248" s="379">
        <f>IF(N248+M248&gt;0,AVERAGE(M248:N248),0)</f>
        <v>0</v>
      </c>
      <c r="M248" s="380"/>
      <c r="N248" s="381"/>
      <c r="O248" s="838">
        <v>2074.41</v>
      </c>
      <c r="P248" s="1034" t="s">
        <v>20</v>
      </c>
      <c r="Q248" s="379">
        <f>IF(S248+R248&gt;0,AVERAGE(R248:S248),0)</f>
        <v>0</v>
      </c>
      <c r="R248" s="380"/>
      <c r="S248" s="381"/>
      <c r="T248" s="381">
        <v>2178.13</v>
      </c>
      <c r="U248" s="1034" t="s">
        <v>20</v>
      </c>
      <c r="V248" s="506" t="s">
        <v>20</v>
      </c>
      <c r="W248" s="507" t="s">
        <v>20</v>
      </c>
      <c r="X248" s="508" t="s">
        <v>20</v>
      </c>
    </row>
    <row r="249" spans="1:25" s="86" customFormat="1" ht="16.2" thickTop="1">
      <c r="A249" s="74"/>
      <c r="B249" s="1065" t="s">
        <v>562</v>
      </c>
      <c r="C249" s="1173">
        <v>2240</v>
      </c>
      <c r="D249" s="134" t="s">
        <v>128</v>
      </c>
      <c r="E249" s="84" t="s">
        <v>176</v>
      </c>
      <c r="F249" s="85" t="s">
        <v>26</v>
      </c>
      <c r="G249" s="292">
        <f>H249+I249</f>
        <v>7.5</v>
      </c>
      <c r="H249" s="374">
        <f>ROUND(H250*H251/1000,1)</f>
        <v>0</v>
      </c>
      <c r="I249" s="902">
        <f>ROUND(I250*I251/1000,1)</f>
        <v>7.5</v>
      </c>
      <c r="J249" s="962">
        <f>ROUND(J250*J251/1000,1)</f>
        <v>37.5</v>
      </c>
      <c r="K249" s="771">
        <f>G249+J249</f>
        <v>45</v>
      </c>
      <c r="L249" s="292">
        <f>M249+N249</f>
        <v>7.4</v>
      </c>
      <c r="M249" s="374">
        <f>ROUND(M250*M251/1000,1)</f>
        <v>0</v>
      </c>
      <c r="N249" s="375">
        <f>ROUND(N250*N251/1000,1)</f>
        <v>7.4</v>
      </c>
      <c r="O249" s="490">
        <f>ROUND(O250*O251/1000,1)</f>
        <v>40</v>
      </c>
      <c r="P249" s="771">
        <f>L249+O249</f>
        <v>47.4</v>
      </c>
      <c r="Q249" s="292">
        <f>R249+S249</f>
        <v>7.4</v>
      </c>
      <c r="R249" s="374">
        <f>ROUND(R250*R251/1000,1)</f>
        <v>0</v>
      </c>
      <c r="S249" s="375">
        <f>ROUND(S250*S251/1000,1)</f>
        <v>7.4</v>
      </c>
      <c r="T249" s="375">
        <f>ROUND(T250*T251/1000,1)</f>
        <v>42.3</v>
      </c>
      <c r="U249" s="771">
        <f>Q249+T249</f>
        <v>49.699999999999996</v>
      </c>
      <c r="V249" s="540">
        <f>IF(K249&gt;0,ROUND((G249/K249),3),0)</f>
        <v>0.16700000000000001</v>
      </c>
      <c r="W249" s="541">
        <f>IF(P249&gt;0,ROUND((L249/P249),3),0)</f>
        <v>0.156</v>
      </c>
      <c r="X249" s="542">
        <f>IF(U249&gt;0,ROUND((Q249/U249),3),0)</f>
        <v>0.14899999999999999</v>
      </c>
    </row>
    <row r="250" spans="1:25" s="78" customFormat="1" ht="12">
      <c r="A250" s="598"/>
      <c r="B250" s="1063"/>
      <c r="C250" s="1174"/>
      <c r="D250" s="139" t="s">
        <v>128</v>
      </c>
      <c r="E250" s="80" t="s">
        <v>177</v>
      </c>
      <c r="F250" s="81" t="s">
        <v>43</v>
      </c>
      <c r="G250" s="376">
        <f>H250+I250</f>
        <v>30</v>
      </c>
      <c r="H250" s="377"/>
      <c r="I250" s="903">
        <v>30</v>
      </c>
      <c r="J250" s="963">
        <v>150</v>
      </c>
      <c r="K250" s="1033" t="s">
        <v>20</v>
      </c>
      <c r="L250" s="376">
        <f>M250+N250</f>
        <v>28</v>
      </c>
      <c r="M250" s="377"/>
      <c r="N250" s="378">
        <v>28</v>
      </c>
      <c r="O250" s="837">
        <v>152</v>
      </c>
      <c r="P250" s="1033" t="s">
        <v>20</v>
      </c>
      <c r="Q250" s="376">
        <f>R250+S250</f>
        <v>27</v>
      </c>
      <c r="R250" s="377"/>
      <c r="S250" s="378">
        <v>27</v>
      </c>
      <c r="T250" s="378">
        <v>153</v>
      </c>
      <c r="U250" s="1033" t="s">
        <v>20</v>
      </c>
      <c r="V250" s="503" t="s">
        <v>20</v>
      </c>
      <c r="W250" s="504" t="s">
        <v>20</v>
      </c>
      <c r="X250" s="505" t="s">
        <v>20</v>
      </c>
    </row>
    <row r="251" spans="1:25" s="78" customFormat="1" ht="12.6" thickBot="1">
      <c r="A251" s="598"/>
      <c r="B251" s="1064"/>
      <c r="C251" s="1175"/>
      <c r="D251" s="154" t="s">
        <v>128</v>
      </c>
      <c r="E251" s="82" t="s">
        <v>178</v>
      </c>
      <c r="F251" s="83" t="s">
        <v>45</v>
      </c>
      <c r="G251" s="379">
        <f>IF(I251+H251&gt;0,AVERAGE(H251:I251),0)</f>
        <v>250</v>
      </c>
      <c r="H251" s="380"/>
      <c r="I251" s="904">
        <v>250</v>
      </c>
      <c r="J251" s="964">
        <v>250</v>
      </c>
      <c r="K251" s="1034" t="s">
        <v>20</v>
      </c>
      <c r="L251" s="379">
        <f>IF(N251+M251&gt;0,AVERAGE(M251:N251),0)</f>
        <v>263.25</v>
      </c>
      <c r="M251" s="380"/>
      <c r="N251" s="381">
        <v>263.25</v>
      </c>
      <c r="O251" s="838">
        <v>263.25</v>
      </c>
      <c r="P251" s="1034" t="s">
        <v>20</v>
      </c>
      <c r="Q251" s="379">
        <f>IF(S251+R251&gt;0,AVERAGE(R251:S251),0)</f>
        <v>274.07</v>
      </c>
      <c r="R251" s="380"/>
      <c r="S251" s="381">
        <v>274.07</v>
      </c>
      <c r="T251" s="381">
        <v>276.41000000000003</v>
      </c>
      <c r="U251" s="1034" t="s">
        <v>20</v>
      </c>
      <c r="V251" s="506" t="s">
        <v>20</v>
      </c>
      <c r="W251" s="507" t="s">
        <v>20</v>
      </c>
      <c r="X251" s="508" t="s">
        <v>20</v>
      </c>
    </row>
    <row r="252" spans="1:25" s="78" customFormat="1" ht="16.2" thickTop="1">
      <c r="A252" s="74"/>
      <c r="B252" s="1065" t="s">
        <v>563</v>
      </c>
      <c r="C252" s="1173">
        <v>2240</v>
      </c>
      <c r="D252" s="134" t="s">
        <v>128</v>
      </c>
      <c r="E252" s="33" t="s">
        <v>365</v>
      </c>
      <c r="F252" s="219" t="s">
        <v>26</v>
      </c>
      <c r="G252" s="292">
        <f>H252+I252</f>
        <v>0</v>
      </c>
      <c r="H252" s="374">
        <f>ROUND(H253*H254/1000,1)</f>
        <v>0</v>
      </c>
      <c r="I252" s="902">
        <f>ROUND(I253*I254/1000,1)</f>
        <v>0</v>
      </c>
      <c r="J252" s="962">
        <f>ROUND(J253*J254/1000,1)</f>
        <v>0</v>
      </c>
      <c r="K252" s="771">
        <f>G252+J252</f>
        <v>0</v>
      </c>
      <c r="L252" s="292">
        <f>M252+N252</f>
        <v>0</v>
      </c>
      <c r="M252" s="374">
        <f>ROUND(M253*M254/1000,1)</f>
        <v>0</v>
      </c>
      <c r="N252" s="375">
        <f>ROUND(N253*N254/1000,1)</f>
        <v>0</v>
      </c>
      <c r="O252" s="490">
        <f>ROUND(O253*O254/1000,1)</f>
        <v>0</v>
      </c>
      <c r="P252" s="771">
        <f>L252+O252</f>
        <v>0</v>
      </c>
      <c r="Q252" s="292">
        <f>R252+S252</f>
        <v>0</v>
      </c>
      <c r="R252" s="374">
        <f>ROUND(R253*R254/1000,1)</f>
        <v>0</v>
      </c>
      <c r="S252" s="375">
        <f>ROUND(S253*S254/1000,1)</f>
        <v>0</v>
      </c>
      <c r="T252" s="375">
        <f>ROUND(T253*T254/1000,1)</f>
        <v>0</v>
      </c>
      <c r="U252" s="771">
        <f>Q252+T252</f>
        <v>0</v>
      </c>
      <c r="V252" s="540">
        <f>IF(K252&gt;0,ROUND((G252/K252),3),0)</f>
        <v>0</v>
      </c>
      <c r="W252" s="541">
        <f>IF(P252&gt;0,ROUND((L252/P252),3),0)</f>
        <v>0</v>
      </c>
      <c r="X252" s="542">
        <f>IF(U252&gt;0,ROUND((Q252/U252),3),0)</f>
        <v>0</v>
      </c>
      <c r="Y252" s="86"/>
    </row>
    <row r="253" spans="1:25" s="78" customFormat="1" ht="12">
      <c r="A253" s="598"/>
      <c r="B253" s="1063"/>
      <c r="C253" s="1174"/>
      <c r="D253" s="139" t="s">
        <v>128</v>
      </c>
      <c r="E253" s="70" t="s">
        <v>177</v>
      </c>
      <c r="F253" s="261" t="s">
        <v>43</v>
      </c>
      <c r="G253" s="376">
        <f>H253+I253</f>
        <v>0</v>
      </c>
      <c r="H253" s="377"/>
      <c r="I253" s="903"/>
      <c r="J253" s="963"/>
      <c r="K253" s="1033" t="s">
        <v>20</v>
      </c>
      <c r="L253" s="376">
        <f>M253+N253</f>
        <v>0</v>
      </c>
      <c r="M253" s="377"/>
      <c r="N253" s="378"/>
      <c r="O253" s="837"/>
      <c r="P253" s="1033" t="s">
        <v>20</v>
      </c>
      <c r="Q253" s="376">
        <f>R253+S253</f>
        <v>0</v>
      </c>
      <c r="R253" s="377"/>
      <c r="S253" s="378"/>
      <c r="T253" s="378"/>
      <c r="U253" s="1033" t="s">
        <v>20</v>
      </c>
      <c r="V253" s="503" t="s">
        <v>20</v>
      </c>
      <c r="W253" s="504" t="s">
        <v>20</v>
      </c>
      <c r="X253" s="505" t="s">
        <v>20</v>
      </c>
    </row>
    <row r="254" spans="1:25" s="78" customFormat="1" ht="12.6" thickBot="1">
      <c r="A254" s="598"/>
      <c r="B254" s="1064"/>
      <c r="C254" s="1175"/>
      <c r="D254" s="154" t="s">
        <v>128</v>
      </c>
      <c r="E254" s="73" t="s">
        <v>178</v>
      </c>
      <c r="F254" s="265" t="s">
        <v>45</v>
      </c>
      <c r="G254" s="379">
        <f>IF(I254+H254&gt;0,AVERAGE(H254:I254),0)</f>
        <v>0</v>
      </c>
      <c r="H254" s="380"/>
      <c r="I254" s="904"/>
      <c r="J254" s="964"/>
      <c r="K254" s="1034" t="s">
        <v>20</v>
      </c>
      <c r="L254" s="379">
        <f>IF(N254+M254&gt;0,AVERAGE(M254:N254),0)</f>
        <v>0</v>
      </c>
      <c r="M254" s="380"/>
      <c r="N254" s="381"/>
      <c r="O254" s="838"/>
      <c r="P254" s="1034" t="s">
        <v>20</v>
      </c>
      <c r="Q254" s="379">
        <f>IF(S254+R254&gt;0,AVERAGE(R254:S254),0)</f>
        <v>0</v>
      </c>
      <c r="R254" s="380"/>
      <c r="S254" s="381"/>
      <c r="T254" s="381"/>
      <c r="U254" s="1034" t="s">
        <v>20</v>
      </c>
      <c r="V254" s="506" t="s">
        <v>20</v>
      </c>
      <c r="W254" s="507" t="s">
        <v>20</v>
      </c>
      <c r="X254" s="508" t="s">
        <v>20</v>
      </c>
    </row>
    <row r="255" spans="1:25" s="86" customFormat="1" ht="16.8" thickTop="1" thickBot="1">
      <c r="A255" s="74"/>
      <c r="B255" s="1072" t="s">
        <v>564</v>
      </c>
      <c r="C255" s="1193">
        <v>2240</v>
      </c>
      <c r="D255" s="115" t="s">
        <v>179</v>
      </c>
      <c r="E255" s="132" t="s">
        <v>180</v>
      </c>
      <c r="F255" s="117" t="s">
        <v>26</v>
      </c>
      <c r="G255" s="384">
        <f t="shared" ref="G255:G260" si="153">H255+I255</f>
        <v>6.1</v>
      </c>
      <c r="H255" s="385"/>
      <c r="I255" s="908">
        <v>6.1</v>
      </c>
      <c r="J255" s="968"/>
      <c r="K255" s="773">
        <f>G255+J255</f>
        <v>6.1</v>
      </c>
      <c r="L255" s="384">
        <f t="shared" ref="L255:L260" si="154">M255+N255</f>
        <v>6.1</v>
      </c>
      <c r="M255" s="385"/>
      <c r="N255" s="386">
        <v>6.1</v>
      </c>
      <c r="O255" s="842"/>
      <c r="P255" s="773">
        <f>L255+O255</f>
        <v>6.1</v>
      </c>
      <c r="Q255" s="384">
        <f t="shared" ref="Q255:Q260" si="155">R255+S255</f>
        <v>6.1</v>
      </c>
      <c r="R255" s="385"/>
      <c r="S255" s="386">
        <v>6.1</v>
      </c>
      <c r="T255" s="386"/>
      <c r="U255" s="773">
        <f>Q255+T255</f>
        <v>6.1</v>
      </c>
      <c r="V255" s="540">
        <f t="shared" ref="V255:V258" si="156">IF(K255&gt;0,ROUND((G255/K255),3),0)</f>
        <v>1</v>
      </c>
      <c r="W255" s="541">
        <f t="shared" ref="W255:W258" si="157">IF(P255&gt;0,ROUND((L255/P255),3),0)</f>
        <v>1</v>
      </c>
      <c r="X255" s="542">
        <f t="shared" ref="X255:X258" si="158">IF(U255&gt;0,ROUND((Q255/U255),3),0)</f>
        <v>1</v>
      </c>
    </row>
    <row r="256" spans="1:25" s="13" customFormat="1" ht="27.6" thickTop="1" thickBot="1">
      <c r="A256" s="74"/>
      <c r="B256" s="1083" t="s">
        <v>565</v>
      </c>
      <c r="C256" s="1193">
        <v>2240</v>
      </c>
      <c r="D256" s="155" t="s">
        <v>181</v>
      </c>
      <c r="E256" s="156" t="s">
        <v>427</v>
      </c>
      <c r="F256" s="157" t="s">
        <v>26</v>
      </c>
      <c r="G256" s="328">
        <f t="shared" si="153"/>
        <v>0</v>
      </c>
      <c r="H256" s="382"/>
      <c r="I256" s="905"/>
      <c r="J256" s="965"/>
      <c r="K256" s="772">
        <f>G256+J256</f>
        <v>0</v>
      </c>
      <c r="L256" s="328">
        <f t="shared" si="154"/>
        <v>0</v>
      </c>
      <c r="M256" s="382"/>
      <c r="N256" s="383"/>
      <c r="O256" s="839"/>
      <c r="P256" s="772">
        <f>L256+O256</f>
        <v>0</v>
      </c>
      <c r="Q256" s="328">
        <f t="shared" si="155"/>
        <v>0</v>
      </c>
      <c r="R256" s="382"/>
      <c r="S256" s="383"/>
      <c r="T256" s="383"/>
      <c r="U256" s="772">
        <f>Q256+T256</f>
        <v>0</v>
      </c>
      <c r="V256" s="540">
        <f t="shared" si="156"/>
        <v>0</v>
      </c>
      <c r="W256" s="541">
        <f t="shared" si="157"/>
        <v>0</v>
      </c>
      <c r="X256" s="542">
        <f t="shared" si="158"/>
        <v>0</v>
      </c>
    </row>
    <row r="257" spans="1:24" s="86" customFormat="1" ht="39.6" thickTop="1" thickBot="1">
      <c r="A257" s="74"/>
      <c r="B257" s="1072" t="s">
        <v>566</v>
      </c>
      <c r="C257" s="1193">
        <v>2240</v>
      </c>
      <c r="D257" s="115" t="s">
        <v>182</v>
      </c>
      <c r="E257" s="116" t="s">
        <v>183</v>
      </c>
      <c r="F257" s="158" t="s">
        <v>26</v>
      </c>
      <c r="G257" s="384">
        <f t="shared" si="153"/>
        <v>0</v>
      </c>
      <c r="H257" s="406">
        <f>H258+H262+H266+H271+H278+H285</f>
        <v>0</v>
      </c>
      <c r="I257" s="923">
        <f>I258+I262+I266+I271+I278+I285</f>
        <v>0</v>
      </c>
      <c r="J257" s="988">
        <f>J258+J262+J266+J271+J278+J285</f>
        <v>0</v>
      </c>
      <c r="K257" s="773">
        <f>G257+J257</f>
        <v>0</v>
      </c>
      <c r="L257" s="384">
        <f t="shared" si="154"/>
        <v>0</v>
      </c>
      <c r="M257" s="406">
        <f>M258+M262+M266+M271+M278+M285</f>
        <v>0</v>
      </c>
      <c r="N257" s="407">
        <f>N258+N262+N266+N271+N278+N285</f>
        <v>0</v>
      </c>
      <c r="O257" s="514">
        <f>O258+O262+O266+O271+O278+O285</f>
        <v>0</v>
      </c>
      <c r="P257" s="773">
        <f>L257+O257</f>
        <v>0</v>
      </c>
      <c r="Q257" s="384">
        <f t="shared" si="155"/>
        <v>0</v>
      </c>
      <c r="R257" s="406">
        <f>R258+R262+R266+R271+R278+R285</f>
        <v>0</v>
      </c>
      <c r="S257" s="407">
        <f>S258+S262+S266+S271+S278+S285</f>
        <v>0</v>
      </c>
      <c r="T257" s="407">
        <f>T258+T262+T266+T271+T278+T285</f>
        <v>0</v>
      </c>
      <c r="U257" s="773">
        <f>Q257+T257</f>
        <v>0</v>
      </c>
      <c r="V257" s="515">
        <f t="shared" si="156"/>
        <v>0</v>
      </c>
      <c r="W257" s="516">
        <f t="shared" si="157"/>
        <v>0</v>
      </c>
      <c r="X257" s="517">
        <f t="shared" si="158"/>
        <v>0</v>
      </c>
    </row>
    <row r="258" spans="1:24" s="86" customFormat="1" ht="14.4" thickTop="1">
      <c r="A258" s="247"/>
      <c r="B258" s="1078" t="s">
        <v>567</v>
      </c>
      <c r="C258" s="1173">
        <v>2240</v>
      </c>
      <c r="D258" s="134" t="s">
        <v>182</v>
      </c>
      <c r="E258" s="111" t="s">
        <v>184</v>
      </c>
      <c r="F258" s="64" t="s">
        <v>26</v>
      </c>
      <c r="G258" s="292">
        <f t="shared" si="153"/>
        <v>0</v>
      </c>
      <c r="H258" s="374">
        <f>ROUND(H260*H261/1000,1)</f>
        <v>0</v>
      </c>
      <c r="I258" s="902">
        <f>ROUND(I260*I261/1000,1)</f>
        <v>0</v>
      </c>
      <c r="J258" s="962">
        <f>ROUND(J260*J261/1000,1)</f>
        <v>0</v>
      </c>
      <c r="K258" s="771">
        <f>G258+J258</f>
        <v>0</v>
      </c>
      <c r="L258" s="292">
        <f t="shared" si="154"/>
        <v>0</v>
      </c>
      <c r="M258" s="374">
        <f>ROUND(M260*M261/1000,1)</f>
        <v>0</v>
      </c>
      <c r="N258" s="375">
        <f>ROUND(N260*N261/1000,1)</f>
        <v>0</v>
      </c>
      <c r="O258" s="490">
        <f>ROUND(O260*O261/1000,1)</f>
        <v>0</v>
      </c>
      <c r="P258" s="771">
        <f>L258+O258</f>
        <v>0</v>
      </c>
      <c r="Q258" s="292">
        <f t="shared" si="155"/>
        <v>0</v>
      </c>
      <c r="R258" s="374">
        <f>ROUND(R260*R261/1000,1)</f>
        <v>0</v>
      </c>
      <c r="S258" s="375">
        <f>ROUND(S260*S261/1000,1)</f>
        <v>0</v>
      </c>
      <c r="T258" s="375">
        <f>ROUND(T260*T261/1000,1)</f>
        <v>0</v>
      </c>
      <c r="U258" s="771">
        <f>Q258+T258</f>
        <v>0</v>
      </c>
      <c r="V258" s="491">
        <f t="shared" si="156"/>
        <v>0</v>
      </c>
      <c r="W258" s="492">
        <f t="shared" si="157"/>
        <v>0</v>
      </c>
      <c r="X258" s="493">
        <f t="shared" si="158"/>
        <v>0</v>
      </c>
    </row>
    <row r="259" spans="1:24" s="86" customFormat="1" ht="13.2">
      <c r="A259" s="77"/>
      <c r="B259" s="1063"/>
      <c r="C259" s="1174"/>
      <c r="D259" s="137"/>
      <c r="E259" s="70" t="s">
        <v>185</v>
      </c>
      <c r="F259" s="68" t="s">
        <v>21</v>
      </c>
      <c r="G259" s="376">
        <f t="shared" si="153"/>
        <v>0</v>
      </c>
      <c r="H259" s="377"/>
      <c r="I259" s="903"/>
      <c r="J259" s="963"/>
      <c r="K259" s="1033" t="s">
        <v>20</v>
      </c>
      <c r="L259" s="376">
        <f t="shared" si="154"/>
        <v>0</v>
      </c>
      <c r="M259" s="377"/>
      <c r="N259" s="378"/>
      <c r="O259" s="837"/>
      <c r="P259" s="1033" t="s">
        <v>20</v>
      </c>
      <c r="Q259" s="376">
        <f t="shared" si="155"/>
        <v>0</v>
      </c>
      <c r="R259" s="377"/>
      <c r="S259" s="378"/>
      <c r="T259" s="378"/>
      <c r="U259" s="1033" t="s">
        <v>20</v>
      </c>
      <c r="V259" s="503" t="s">
        <v>20</v>
      </c>
      <c r="W259" s="504" t="s">
        <v>20</v>
      </c>
      <c r="X259" s="505" t="s">
        <v>20</v>
      </c>
    </row>
    <row r="260" spans="1:24" s="86" customFormat="1" ht="13.2">
      <c r="A260" s="77"/>
      <c r="B260" s="1063"/>
      <c r="C260" s="1174"/>
      <c r="D260" s="137"/>
      <c r="E260" s="70" t="s">
        <v>186</v>
      </c>
      <c r="F260" s="68" t="s">
        <v>142</v>
      </c>
      <c r="G260" s="376">
        <f t="shared" si="153"/>
        <v>0</v>
      </c>
      <c r="H260" s="377"/>
      <c r="I260" s="903"/>
      <c r="J260" s="963"/>
      <c r="K260" s="1035" t="s">
        <v>20</v>
      </c>
      <c r="L260" s="376">
        <f t="shared" si="154"/>
        <v>0</v>
      </c>
      <c r="M260" s="377"/>
      <c r="N260" s="378"/>
      <c r="O260" s="837"/>
      <c r="P260" s="1035" t="s">
        <v>20</v>
      </c>
      <c r="Q260" s="376">
        <f t="shared" si="155"/>
        <v>0</v>
      </c>
      <c r="R260" s="377"/>
      <c r="S260" s="378"/>
      <c r="T260" s="378"/>
      <c r="U260" s="1035" t="s">
        <v>20</v>
      </c>
      <c r="V260" s="518" t="s">
        <v>20</v>
      </c>
      <c r="W260" s="519" t="s">
        <v>20</v>
      </c>
      <c r="X260" s="520" t="s">
        <v>20</v>
      </c>
    </row>
    <row r="261" spans="1:24" s="86" customFormat="1" ht="24">
      <c r="A261" s="77"/>
      <c r="B261" s="1063"/>
      <c r="C261" s="1174"/>
      <c r="D261" s="137"/>
      <c r="E261" s="70" t="s">
        <v>187</v>
      </c>
      <c r="F261" s="68" t="s">
        <v>45</v>
      </c>
      <c r="G261" s="395">
        <f>IF(I261+H261&gt;0,AVERAGE(H261:I261),0)</f>
        <v>0</v>
      </c>
      <c r="H261" s="396"/>
      <c r="I261" s="912"/>
      <c r="J261" s="972"/>
      <c r="K261" s="1035" t="s">
        <v>20</v>
      </c>
      <c r="L261" s="395">
        <f>IF(N261+M261&gt;0,AVERAGE(M261:N261),0)</f>
        <v>0</v>
      </c>
      <c r="M261" s="396"/>
      <c r="N261" s="397"/>
      <c r="O261" s="845"/>
      <c r="P261" s="1035" t="s">
        <v>20</v>
      </c>
      <c r="Q261" s="395">
        <f>IF(S261+R261&gt;0,AVERAGE(R261:S261),0)</f>
        <v>0</v>
      </c>
      <c r="R261" s="396"/>
      <c r="S261" s="397"/>
      <c r="T261" s="397"/>
      <c r="U261" s="1035" t="s">
        <v>20</v>
      </c>
      <c r="V261" s="503" t="s">
        <v>20</v>
      </c>
      <c r="W261" s="504" t="s">
        <v>20</v>
      </c>
      <c r="X261" s="505" t="s">
        <v>20</v>
      </c>
    </row>
    <row r="262" spans="1:24" s="86" customFormat="1">
      <c r="A262" s="247"/>
      <c r="B262" s="1078" t="s">
        <v>568</v>
      </c>
      <c r="C262" s="1173">
        <v>2240</v>
      </c>
      <c r="D262" s="134" t="s">
        <v>182</v>
      </c>
      <c r="E262" s="111" t="s">
        <v>188</v>
      </c>
      <c r="F262" s="64" t="s">
        <v>26</v>
      </c>
      <c r="G262" s="292">
        <f>H262+I262</f>
        <v>0</v>
      </c>
      <c r="H262" s="374">
        <f t="shared" ref="H262" si="159">ROUND(H264*H265/1000,1)</f>
        <v>0</v>
      </c>
      <c r="I262" s="902">
        <f>ROUND(I264*I265/1000,1)</f>
        <v>0</v>
      </c>
      <c r="J262" s="962">
        <f t="shared" ref="J262" si="160">ROUND(J264*J265/1000,1)</f>
        <v>0</v>
      </c>
      <c r="K262" s="771">
        <f>G262+J262</f>
        <v>0</v>
      </c>
      <c r="L262" s="292">
        <f>M262+N262</f>
        <v>0</v>
      </c>
      <c r="M262" s="374">
        <f t="shared" ref="M262" si="161">ROUND(M264*M265/1000,1)</f>
        <v>0</v>
      </c>
      <c r="N262" s="375">
        <f>ROUND(N264*N265/1000,1)</f>
        <v>0</v>
      </c>
      <c r="O262" s="490">
        <f t="shared" ref="O262" si="162">ROUND(O264*O265/1000,1)</f>
        <v>0</v>
      </c>
      <c r="P262" s="771">
        <f>L262+O262</f>
        <v>0</v>
      </c>
      <c r="Q262" s="292">
        <f>R262+S262</f>
        <v>0</v>
      </c>
      <c r="R262" s="374">
        <f t="shared" ref="R262" si="163">ROUND(R264*R265/1000,1)</f>
        <v>0</v>
      </c>
      <c r="S262" s="375">
        <f>ROUND(S264*S265/1000,1)</f>
        <v>0</v>
      </c>
      <c r="T262" s="375">
        <f t="shared" ref="T262" si="164">ROUND(T264*T265/1000,1)</f>
        <v>0</v>
      </c>
      <c r="U262" s="771">
        <f>Q262+T262</f>
        <v>0</v>
      </c>
      <c r="V262" s="522">
        <f>IF(K262&gt;0,ROUND((G262/K262),3),0)</f>
        <v>0</v>
      </c>
      <c r="W262" s="523">
        <f>IF(P262&gt;0,ROUND((L262/P262),3),0)</f>
        <v>0</v>
      </c>
      <c r="X262" s="524">
        <f>IF(U262&gt;0,ROUND((Q262/U262),3),0)</f>
        <v>0</v>
      </c>
    </row>
    <row r="263" spans="1:24" s="86" customFormat="1" ht="13.2">
      <c r="A263" s="77"/>
      <c r="B263" s="1063"/>
      <c r="C263" s="1174"/>
      <c r="D263" s="137"/>
      <c r="E263" s="70" t="s">
        <v>185</v>
      </c>
      <c r="F263" s="68" t="s">
        <v>21</v>
      </c>
      <c r="G263" s="376">
        <f>H263+I263</f>
        <v>0</v>
      </c>
      <c r="H263" s="377"/>
      <c r="I263" s="903"/>
      <c r="J263" s="963"/>
      <c r="K263" s="1033" t="s">
        <v>20</v>
      </c>
      <c r="L263" s="376">
        <f>M263+N263</f>
        <v>0</v>
      </c>
      <c r="M263" s="377"/>
      <c r="N263" s="378"/>
      <c r="O263" s="837"/>
      <c r="P263" s="1033" t="s">
        <v>20</v>
      </c>
      <c r="Q263" s="376">
        <f>R263+S263</f>
        <v>0</v>
      </c>
      <c r="R263" s="377"/>
      <c r="S263" s="378"/>
      <c r="T263" s="378"/>
      <c r="U263" s="1033" t="s">
        <v>20</v>
      </c>
      <c r="V263" s="503" t="s">
        <v>20</v>
      </c>
      <c r="W263" s="504" t="s">
        <v>20</v>
      </c>
      <c r="X263" s="505" t="s">
        <v>20</v>
      </c>
    </row>
    <row r="264" spans="1:24" s="86" customFormat="1" ht="13.2">
      <c r="A264" s="77"/>
      <c r="B264" s="1063"/>
      <c r="C264" s="1174"/>
      <c r="D264" s="137"/>
      <c r="E264" s="70" t="s">
        <v>186</v>
      </c>
      <c r="F264" s="68" t="s">
        <v>142</v>
      </c>
      <c r="G264" s="376">
        <f>H264+I264</f>
        <v>0</v>
      </c>
      <c r="H264" s="377"/>
      <c r="I264" s="903"/>
      <c r="J264" s="963"/>
      <c r="K264" s="1035" t="s">
        <v>20</v>
      </c>
      <c r="L264" s="376">
        <f>M264+N264</f>
        <v>0</v>
      </c>
      <c r="M264" s="377"/>
      <c r="N264" s="378"/>
      <c r="O264" s="837"/>
      <c r="P264" s="1035" t="s">
        <v>20</v>
      </c>
      <c r="Q264" s="376">
        <f>R264+S264</f>
        <v>0</v>
      </c>
      <c r="R264" s="377"/>
      <c r="S264" s="378"/>
      <c r="T264" s="378"/>
      <c r="U264" s="1035" t="s">
        <v>20</v>
      </c>
      <c r="V264" s="518" t="s">
        <v>20</v>
      </c>
      <c r="W264" s="519" t="s">
        <v>20</v>
      </c>
      <c r="X264" s="520" t="s">
        <v>20</v>
      </c>
    </row>
    <row r="265" spans="1:24" s="86" customFormat="1" ht="24">
      <c r="A265" s="77"/>
      <c r="B265" s="1063"/>
      <c r="C265" s="1174"/>
      <c r="D265" s="137"/>
      <c r="E265" s="70" t="s">
        <v>187</v>
      </c>
      <c r="F265" s="68" t="s">
        <v>45</v>
      </c>
      <c r="G265" s="395">
        <f>IF(I265+H265&gt;0,AVERAGE(H265:I265),0)</f>
        <v>0</v>
      </c>
      <c r="H265" s="396"/>
      <c r="I265" s="912"/>
      <c r="J265" s="972"/>
      <c r="K265" s="1035" t="s">
        <v>20</v>
      </c>
      <c r="L265" s="395">
        <f>IF(N265+M265&gt;0,AVERAGE(M265:N265),0)</f>
        <v>0</v>
      </c>
      <c r="M265" s="396"/>
      <c r="N265" s="397"/>
      <c r="O265" s="845"/>
      <c r="P265" s="1035" t="s">
        <v>20</v>
      </c>
      <c r="Q265" s="395">
        <f>IF(S265+R265&gt;0,AVERAGE(R265:S265),0)</f>
        <v>0</v>
      </c>
      <c r="R265" s="396"/>
      <c r="S265" s="397"/>
      <c r="T265" s="397"/>
      <c r="U265" s="1035" t="s">
        <v>20</v>
      </c>
      <c r="V265" s="503" t="s">
        <v>20</v>
      </c>
      <c r="W265" s="504" t="s">
        <v>20</v>
      </c>
      <c r="X265" s="505" t="s">
        <v>20</v>
      </c>
    </row>
    <row r="266" spans="1:24" s="86" customFormat="1">
      <c r="A266" s="247"/>
      <c r="B266" s="1078" t="s">
        <v>569</v>
      </c>
      <c r="C266" s="1173">
        <v>2240</v>
      </c>
      <c r="D266" s="134" t="s">
        <v>182</v>
      </c>
      <c r="E266" s="111" t="s">
        <v>189</v>
      </c>
      <c r="F266" s="64" t="s">
        <v>26</v>
      </c>
      <c r="G266" s="292">
        <f>H266+I266</f>
        <v>0</v>
      </c>
      <c r="H266" s="374">
        <f t="shared" ref="H266" si="165">ROUND((H268*H269+H270)/1000,1)</f>
        <v>0</v>
      </c>
      <c r="I266" s="902">
        <f>ROUND((I268*I269+I270)/1000,1)</f>
        <v>0</v>
      </c>
      <c r="J266" s="962">
        <f t="shared" ref="J266" si="166">ROUND((J268*J269+J270)/1000,1)</f>
        <v>0</v>
      </c>
      <c r="K266" s="771">
        <f>G266+J266</f>
        <v>0</v>
      </c>
      <c r="L266" s="292">
        <f>M266+N266</f>
        <v>0</v>
      </c>
      <c r="M266" s="374">
        <f t="shared" ref="M266" si="167">ROUND((M268*M269+M270)/1000,1)</f>
        <v>0</v>
      </c>
      <c r="N266" s="375">
        <f>ROUND((N268*N269+N270)/1000,1)</f>
        <v>0</v>
      </c>
      <c r="O266" s="490">
        <f t="shared" ref="O266" si="168">ROUND((O268*O269+O270)/1000,1)</f>
        <v>0</v>
      </c>
      <c r="P266" s="771">
        <f>L266+O266</f>
        <v>0</v>
      </c>
      <c r="Q266" s="292">
        <f>R266+S266</f>
        <v>0</v>
      </c>
      <c r="R266" s="374">
        <f t="shared" ref="R266" si="169">ROUND((R268*R269+R270)/1000,1)</f>
        <v>0</v>
      </c>
      <c r="S266" s="375">
        <f>ROUND((S268*S269+S270)/1000,1)</f>
        <v>0</v>
      </c>
      <c r="T266" s="375">
        <f t="shared" ref="T266" si="170">ROUND((T268*T269+T270)/1000,1)</f>
        <v>0</v>
      </c>
      <c r="U266" s="771">
        <f>Q266+T266</f>
        <v>0</v>
      </c>
      <c r="V266" s="522">
        <f>IF(K266&gt;0,ROUND((G266/K266),3),0)</f>
        <v>0</v>
      </c>
      <c r="W266" s="523">
        <f>IF(P266&gt;0,ROUND((L266/P266),3),0)</f>
        <v>0</v>
      </c>
      <c r="X266" s="524">
        <f>IF(U266&gt;0,ROUND((Q266/U266),3),0)</f>
        <v>0</v>
      </c>
    </row>
    <row r="267" spans="1:24" s="86" customFormat="1" ht="13.2">
      <c r="A267" s="77"/>
      <c r="B267" s="1099"/>
      <c r="C267" s="1208"/>
      <c r="D267" s="160"/>
      <c r="E267" s="70" t="s">
        <v>185</v>
      </c>
      <c r="F267" s="68" t="s">
        <v>21</v>
      </c>
      <c r="G267" s="376">
        <f>H267+I267</f>
        <v>0</v>
      </c>
      <c r="H267" s="377"/>
      <c r="I267" s="903"/>
      <c r="J267" s="963"/>
      <c r="K267" s="1033" t="s">
        <v>20</v>
      </c>
      <c r="L267" s="376">
        <f>M267+N267</f>
        <v>0</v>
      </c>
      <c r="M267" s="377"/>
      <c r="N267" s="378"/>
      <c r="O267" s="837"/>
      <c r="P267" s="1033" t="s">
        <v>20</v>
      </c>
      <c r="Q267" s="376">
        <f>R267+S267</f>
        <v>0</v>
      </c>
      <c r="R267" s="377"/>
      <c r="S267" s="378"/>
      <c r="T267" s="378"/>
      <c r="U267" s="1033" t="s">
        <v>20</v>
      </c>
      <c r="V267" s="503" t="s">
        <v>20</v>
      </c>
      <c r="W267" s="504" t="s">
        <v>20</v>
      </c>
      <c r="X267" s="505" t="s">
        <v>20</v>
      </c>
    </row>
    <row r="268" spans="1:24" s="86" customFormat="1" ht="13.2">
      <c r="A268" s="77"/>
      <c r="B268" s="1099"/>
      <c r="C268" s="1208"/>
      <c r="D268" s="160"/>
      <c r="E268" s="70" t="s">
        <v>186</v>
      </c>
      <c r="F268" s="68" t="s">
        <v>142</v>
      </c>
      <c r="G268" s="376">
        <f>H268+I268</f>
        <v>0</v>
      </c>
      <c r="H268" s="377"/>
      <c r="I268" s="903"/>
      <c r="J268" s="963"/>
      <c r="K268" s="1035" t="s">
        <v>20</v>
      </c>
      <c r="L268" s="376">
        <f>M268+N268</f>
        <v>0</v>
      </c>
      <c r="M268" s="377"/>
      <c r="N268" s="378"/>
      <c r="O268" s="837"/>
      <c r="P268" s="1035" t="s">
        <v>20</v>
      </c>
      <c r="Q268" s="376">
        <f>R268+S268</f>
        <v>0</v>
      </c>
      <c r="R268" s="377"/>
      <c r="S268" s="378"/>
      <c r="T268" s="378"/>
      <c r="U268" s="1035" t="s">
        <v>20</v>
      </c>
      <c r="V268" s="518" t="s">
        <v>20</v>
      </c>
      <c r="W268" s="519" t="s">
        <v>20</v>
      </c>
      <c r="X268" s="520" t="s">
        <v>20</v>
      </c>
    </row>
    <row r="269" spans="1:24" s="86" customFormat="1" ht="24">
      <c r="A269" s="77"/>
      <c r="B269" s="1090"/>
      <c r="C269" s="1182"/>
      <c r="D269" s="122"/>
      <c r="E269" s="70" t="s">
        <v>187</v>
      </c>
      <c r="F269" s="68" t="s">
        <v>45</v>
      </c>
      <c r="G269" s="395">
        <f>IF(I269+H269&gt;0,AVERAGE(H269:I269),0)</f>
        <v>0</v>
      </c>
      <c r="H269" s="396"/>
      <c r="I269" s="912"/>
      <c r="J269" s="972"/>
      <c r="K269" s="1035" t="s">
        <v>20</v>
      </c>
      <c r="L269" s="395">
        <f>IF(N269+M269&gt;0,AVERAGE(M269:N269),0)</f>
        <v>0</v>
      </c>
      <c r="M269" s="396"/>
      <c r="N269" s="397"/>
      <c r="O269" s="845"/>
      <c r="P269" s="1035" t="s">
        <v>20</v>
      </c>
      <c r="Q269" s="395">
        <f>IF(S269+R269&gt;0,AVERAGE(R269:S269),0)</f>
        <v>0</v>
      </c>
      <c r="R269" s="396"/>
      <c r="S269" s="397"/>
      <c r="T269" s="397"/>
      <c r="U269" s="1035" t="s">
        <v>20</v>
      </c>
      <c r="V269" s="503" t="s">
        <v>20</v>
      </c>
      <c r="W269" s="504" t="s">
        <v>20</v>
      </c>
      <c r="X269" s="505" t="s">
        <v>20</v>
      </c>
    </row>
    <row r="270" spans="1:24" s="86" customFormat="1" ht="13.2">
      <c r="A270" s="77"/>
      <c r="B270" s="1100"/>
      <c r="C270" s="1173"/>
      <c r="D270" s="134"/>
      <c r="E270" s="587" t="s">
        <v>397</v>
      </c>
      <c r="F270" s="145" t="s">
        <v>45</v>
      </c>
      <c r="G270" s="588">
        <f>IF(I270+H270&gt;0,AVERAGE(H270:I270),0)</f>
        <v>0</v>
      </c>
      <c r="H270" s="589"/>
      <c r="I270" s="929"/>
      <c r="J270" s="989"/>
      <c r="K270" s="1035" t="s">
        <v>20</v>
      </c>
      <c r="L270" s="588">
        <f>IF(N270+M270&gt;0,AVERAGE(M270:N270),0)</f>
        <v>0</v>
      </c>
      <c r="M270" s="589"/>
      <c r="N270" s="590"/>
      <c r="O270" s="857"/>
      <c r="P270" s="1035" t="s">
        <v>20</v>
      </c>
      <c r="Q270" s="588">
        <f>IF(S270+R270&gt;0,AVERAGE(R270:S270),0)</f>
        <v>0</v>
      </c>
      <c r="R270" s="589"/>
      <c r="S270" s="590"/>
      <c r="T270" s="590"/>
      <c r="U270" s="1035" t="s">
        <v>20</v>
      </c>
      <c r="V270" s="503" t="s">
        <v>20</v>
      </c>
      <c r="W270" s="504" t="s">
        <v>20</v>
      </c>
      <c r="X270" s="505" t="s">
        <v>20</v>
      </c>
    </row>
    <row r="271" spans="1:24" s="86" customFormat="1" ht="26.4">
      <c r="A271" s="247"/>
      <c r="B271" s="1065" t="s">
        <v>570</v>
      </c>
      <c r="C271" s="1173">
        <v>2240</v>
      </c>
      <c r="D271" s="134" t="s">
        <v>182</v>
      </c>
      <c r="E271" s="111" t="s">
        <v>190</v>
      </c>
      <c r="F271" s="64" t="s">
        <v>26</v>
      </c>
      <c r="G271" s="292">
        <f>H271+I271</f>
        <v>0</v>
      </c>
      <c r="H271" s="374">
        <f>ROUND((H273+H275*H274+H276*H277)/1000,1)</f>
        <v>0</v>
      </c>
      <c r="I271" s="902">
        <f>ROUND((I273+I275*I274+I276*I277)/1000,1)</f>
        <v>0</v>
      </c>
      <c r="J271" s="962">
        <f>ROUND((J273+J275*J274+J276*J277)/1000,1)</f>
        <v>0</v>
      </c>
      <c r="K271" s="771">
        <f>G271+J271</f>
        <v>0</v>
      </c>
      <c r="L271" s="292">
        <f>M271+N271</f>
        <v>0</v>
      </c>
      <c r="M271" s="374">
        <f>ROUND((M273+M275*M274+M276*M277)/1000,1)</f>
        <v>0</v>
      </c>
      <c r="N271" s="375">
        <f>ROUND((N273+N275*N274+N276*N277)/1000,1)</f>
        <v>0</v>
      </c>
      <c r="O271" s="490">
        <f>ROUND((O273+O275*O274+O276*O277)/1000,1)</f>
        <v>0</v>
      </c>
      <c r="P271" s="771">
        <f>L271+O271</f>
        <v>0</v>
      </c>
      <c r="Q271" s="292">
        <f>R271+S271</f>
        <v>0</v>
      </c>
      <c r="R271" s="374">
        <f>ROUND((R273+R275*R274+R276*R277)/1000,1)</f>
        <v>0</v>
      </c>
      <c r="S271" s="375">
        <f>ROUND((S273+S275*S274+S276*S277)/1000,1)</f>
        <v>0</v>
      </c>
      <c r="T271" s="375">
        <f>ROUND((T273+T275*T274+T276*T277)/1000,1)</f>
        <v>0</v>
      </c>
      <c r="U271" s="771">
        <f>Q271+T271</f>
        <v>0</v>
      </c>
      <c r="V271" s="522">
        <f>IF(K271&gt;0,ROUND((G271/K271),3),0)</f>
        <v>0</v>
      </c>
      <c r="W271" s="523">
        <f>IF(P271&gt;0,ROUND((L271/P271),3),0)</f>
        <v>0</v>
      </c>
      <c r="X271" s="524">
        <f>IF(U271&gt;0,ROUND((Q271/U271),3),0)</f>
        <v>0</v>
      </c>
    </row>
    <row r="272" spans="1:24" s="86" customFormat="1" ht="13.2">
      <c r="A272" s="77"/>
      <c r="B272" s="1099"/>
      <c r="C272" s="1208"/>
      <c r="D272" s="160"/>
      <c r="E272" s="70" t="s">
        <v>185</v>
      </c>
      <c r="F272" s="68" t="s">
        <v>21</v>
      </c>
      <c r="G272" s="376">
        <f>H272+I272</f>
        <v>0</v>
      </c>
      <c r="H272" s="377"/>
      <c r="I272" s="903"/>
      <c r="J272" s="963"/>
      <c r="K272" s="1033" t="s">
        <v>20</v>
      </c>
      <c r="L272" s="376">
        <f>M272+N272</f>
        <v>0</v>
      </c>
      <c r="M272" s="377"/>
      <c r="N272" s="378"/>
      <c r="O272" s="837"/>
      <c r="P272" s="1033" t="s">
        <v>20</v>
      </c>
      <c r="Q272" s="376">
        <f>R272+S272</f>
        <v>0</v>
      </c>
      <c r="R272" s="377"/>
      <c r="S272" s="378"/>
      <c r="T272" s="378"/>
      <c r="U272" s="1033" t="s">
        <v>20</v>
      </c>
      <c r="V272" s="503" t="s">
        <v>20</v>
      </c>
      <c r="W272" s="504" t="s">
        <v>20</v>
      </c>
      <c r="X272" s="505" t="s">
        <v>20</v>
      </c>
    </row>
    <row r="273" spans="1:24" s="86" customFormat="1" ht="13.2">
      <c r="A273" s="77"/>
      <c r="B273" s="1099"/>
      <c r="C273" s="1208"/>
      <c r="D273" s="160"/>
      <c r="E273" s="70" t="s">
        <v>191</v>
      </c>
      <c r="F273" s="68" t="s">
        <v>45</v>
      </c>
      <c r="G273" s="395">
        <f>IF(I273+H273&gt;0,AVERAGE(H273:I273),0)</f>
        <v>0</v>
      </c>
      <c r="H273" s="396"/>
      <c r="I273" s="912"/>
      <c r="J273" s="972"/>
      <c r="K273" s="1035" t="s">
        <v>20</v>
      </c>
      <c r="L273" s="395">
        <f>IF(N273+M273&gt;0,AVERAGE(M273:N273),0)</f>
        <v>0</v>
      </c>
      <c r="M273" s="396"/>
      <c r="N273" s="397"/>
      <c r="O273" s="845"/>
      <c r="P273" s="1035" t="s">
        <v>20</v>
      </c>
      <c r="Q273" s="395">
        <f>IF(S273+R273&gt;0,AVERAGE(R273:S273),0)</f>
        <v>0</v>
      </c>
      <c r="R273" s="396"/>
      <c r="S273" s="397"/>
      <c r="T273" s="397"/>
      <c r="U273" s="1035" t="s">
        <v>20</v>
      </c>
      <c r="V273" s="518" t="s">
        <v>20</v>
      </c>
      <c r="W273" s="519" t="s">
        <v>20</v>
      </c>
      <c r="X273" s="520" t="s">
        <v>20</v>
      </c>
    </row>
    <row r="274" spans="1:24" s="86" customFormat="1" ht="13.2">
      <c r="A274" s="77"/>
      <c r="B274" s="1099"/>
      <c r="C274" s="1208"/>
      <c r="D274" s="160"/>
      <c r="E274" s="70" t="s">
        <v>192</v>
      </c>
      <c r="F274" s="68" t="s">
        <v>193</v>
      </c>
      <c r="G274" s="376">
        <f>H274+I274</f>
        <v>0</v>
      </c>
      <c r="H274" s="377"/>
      <c r="I274" s="903"/>
      <c r="J274" s="963"/>
      <c r="K274" s="1035" t="s">
        <v>20</v>
      </c>
      <c r="L274" s="376">
        <f>M274+N274</f>
        <v>0</v>
      </c>
      <c r="M274" s="377"/>
      <c r="N274" s="378"/>
      <c r="O274" s="837"/>
      <c r="P274" s="1035" t="s">
        <v>20</v>
      </c>
      <c r="Q274" s="376">
        <f>R274+S274</f>
        <v>0</v>
      </c>
      <c r="R274" s="377"/>
      <c r="S274" s="378"/>
      <c r="T274" s="378"/>
      <c r="U274" s="1035" t="s">
        <v>20</v>
      </c>
      <c r="V274" s="503" t="s">
        <v>20</v>
      </c>
      <c r="W274" s="504" t="s">
        <v>20</v>
      </c>
      <c r="X274" s="505" t="s">
        <v>20</v>
      </c>
    </row>
    <row r="275" spans="1:24" s="86" customFormat="1" ht="13.2">
      <c r="A275" s="77"/>
      <c r="B275" s="1099"/>
      <c r="C275" s="1208"/>
      <c r="D275" s="160"/>
      <c r="E275" s="70" t="s">
        <v>194</v>
      </c>
      <c r="F275" s="68" t="s">
        <v>45</v>
      </c>
      <c r="G275" s="395">
        <f>IF(I275+H275&gt;0,AVERAGE(H275:I275),0)</f>
        <v>0</v>
      </c>
      <c r="H275" s="396"/>
      <c r="I275" s="912"/>
      <c r="J275" s="972"/>
      <c r="K275" s="1035" t="s">
        <v>20</v>
      </c>
      <c r="L275" s="395">
        <f>IF(N275+M275&gt;0,AVERAGE(M275:N275),0)</f>
        <v>0</v>
      </c>
      <c r="M275" s="396"/>
      <c r="N275" s="397"/>
      <c r="O275" s="845"/>
      <c r="P275" s="1035" t="s">
        <v>20</v>
      </c>
      <c r="Q275" s="395">
        <f>IF(S275+R275&gt;0,AVERAGE(R275:S275),0)</f>
        <v>0</v>
      </c>
      <c r="R275" s="396"/>
      <c r="S275" s="397"/>
      <c r="T275" s="397"/>
      <c r="U275" s="1035" t="s">
        <v>20</v>
      </c>
      <c r="V275" s="503" t="s">
        <v>20</v>
      </c>
      <c r="W275" s="504" t="s">
        <v>20</v>
      </c>
      <c r="X275" s="505" t="s">
        <v>20</v>
      </c>
    </row>
    <row r="276" spans="1:24" s="86" customFormat="1" ht="13.2">
      <c r="A276" s="77"/>
      <c r="B276" s="1099"/>
      <c r="C276" s="1208"/>
      <c r="D276" s="160"/>
      <c r="E276" s="70" t="s">
        <v>195</v>
      </c>
      <c r="F276" s="68" t="s">
        <v>193</v>
      </c>
      <c r="G276" s="376">
        <f>H276+I276</f>
        <v>0</v>
      </c>
      <c r="H276" s="377"/>
      <c r="I276" s="903"/>
      <c r="J276" s="963"/>
      <c r="K276" s="1035" t="s">
        <v>20</v>
      </c>
      <c r="L276" s="376">
        <f>M276+N276</f>
        <v>0</v>
      </c>
      <c r="M276" s="377"/>
      <c r="N276" s="378"/>
      <c r="O276" s="837"/>
      <c r="P276" s="1035" t="s">
        <v>20</v>
      </c>
      <c r="Q276" s="376">
        <f>R276+S276</f>
        <v>0</v>
      </c>
      <c r="R276" s="377"/>
      <c r="S276" s="378"/>
      <c r="T276" s="378"/>
      <c r="U276" s="1035" t="s">
        <v>20</v>
      </c>
      <c r="V276" s="503" t="s">
        <v>20</v>
      </c>
      <c r="W276" s="504" t="s">
        <v>20</v>
      </c>
      <c r="X276" s="505" t="s">
        <v>20</v>
      </c>
    </row>
    <row r="277" spans="1:24" s="86" customFormat="1" ht="13.2">
      <c r="A277" s="77"/>
      <c r="B277" s="1090"/>
      <c r="C277" s="1182"/>
      <c r="D277" s="122"/>
      <c r="E277" s="70" t="s">
        <v>196</v>
      </c>
      <c r="F277" s="68" t="s">
        <v>45</v>
      </c>
      <c r="G277" s="395">
        <f>IF(I277+H277&gt;0,AVERAGE(H277:I277),0)</f>
        <v>0</v>
      </c>
      <c r="H277" s="396"/>
      <c r="I277" s="912"/>
      <c r="J277" s="972"/>
      <c r="K277" s="1035" t="s">
        <v>20</v>
      </c>
      <c r="L277" s="395">
        <f>IF(N277+M277&gt;0,AVERAGE(M277:N277),0)</f>
        <v>0</v>
      </c>
      <c r="M277" s="396"/>
      <c r="N277" s="397"/>
      <c r="O277" s="845"/>
      <c r="P277" s="1035" t="s">
        <v>20</v>
      </c>
      <c r="Q277" s="395">
        <f>IF(S277+R277&gt;0,AVERAGE(R277:S277),0)</f>
        <v>0</v>
      </c>
      <c r="R277" s="396"/>
      <c r="S277" s="397"/>
      <c r="T277" s="397"/>
      <c r="U277" s="1035" t="s">
        <v>20</v>
      </c>
      <c r="V277" s="503" t="s">
        <v>20</v>
      </c>
      <c r="W277" s="504" t="s">
        <v>20</v>
      </c>
      <c r="X277" s="505" t="s">
        <v>20</v>
      </c>
    </row>
    <row r="278" spans="1:24" s="86" customFormat="1">
      <c r="A278" s="247"/>
      <c r="B278" s="1065" t="s">
        <v>571</v>
      </c>
      <c r="C278" s="1173">
        <v>2240</v>
      </c>
      <c r="D278" s="134" t="s">
        <v>182</v>
      </c>
      <c r="E278" s="111" t="s">
        <v>197</v>
      </c>
      <c r="F278" s="64" t="s">
        <v>26</v>
      </c>
      <c r="G278" s="292">
        <f>H278+I278</f>
        <v>0</v>
      </c>
      <c r="H278" s="374">
        <f>ROUND((H279*H280+H281*H282+H283*H284)/1000,1)</f>
        <v>0</v>
      </c>
      <c r="I278" s="902">
        <f>ROUND((I279*I280+I281*I282+I283*I284)/1000,1)</f>
        <v>0</v>
      </c>
      <c r="J278" s="962">
        <f>ROUND((J279*J280+J281*J282+J283*J284)/1000,1)</f>
        <v>0</v>
      </c>
      <c r="K278" s="771">
        <f>G278+J278</f>
        <v>0</v>
      </c>
      <c r="L278" s="292">
        <f>M278+N278</f>
        <v>0</v>
      </c>
      <c r="M278" s="374">
        <f>ROUND((M279*M280+M281*M282+M283*M284)/1000,1)</f>
        <v>0</v>
      </c>
      <c r="N278" s="375">
        <f>ROUND((N279*N280+N281*N282+N283*N284)/1000,1)</f>
        <v>0</v>
      </c>
      <c r="O278" s="490">
        <f>ROUND((O279*O280+O281*O282+O283*O284)/1000,1)</f>
        <v>0</v>
      </c>
      <c r="P278" s="771">
        <f>L278+O278</f>
        <v>0</v>
      </c>
      <c r="Q278" s="292">
        <f>R278+S278</f>
        <v>0</v>
      </c>
      <c r="R278" s="374">
        <f>ROUND((R279*R280+R281*R282+R283*R284)/1000,1)</f>
        <v>0</v>
      </c>
      <c r="S278" s="375">
        <f>ROUND((S279*S280+S281*S282+S283*S284)/1000,1)</f>
        <v>0</v>
      </c>
      <c r="T278" s="375">
        <f>ROUND((T279*T280+T281*T282+T283*T284)/1000,1)</f>
        <v>0</v>
      </c>
      <c r="U278" s="771">
        <f>Q278+T278</f>
        <v>0</v>
      </c>
      <c r="V278" s="522">
        <f>IF(K278&gt;0,ROUND((G278/K278),3),0)</f>
        <v>0</v>
      </c>
      <c r="W278" s="523">
        <f>IF(P278&gt;0,ROUND((L278/P278),3),0)</f>
        <v>0</v>
      </c>
      <c r="X278" s="524">
        <f>IF(U278&gt;0,ROUND((Q278/U278),3),0)</f>
        <v>0</v>
      </c>
    </row>
    <row r="279" spans="1:24" s="86" customFormat="1" ht="13.2">
      <c r="A279" s="77"/>
      <c r="B279" s="1099"/>
      <c r="C279" s="1208"/>
      <c r="D279" s="160"/>
      <c r="E279" s="70" t="s">
        <v>198</v>
      </c>
      <c r="F279" s="68" t="s">
        <v>21</v>
      </c>
      <c r="G279" s="376">
        <f>H279+I279</f>
        <v>0</v>
      </c>
      <c r="H279" s="377"/>
      <c r="I279" s="903"/>
      <c r="J279" s="963"/>
      <c r="K279" s="1033" t="s">
        <v>20</v>
      </c>
      <c r="L279" s="376">
        <f>M279+N279</f>
        <v>0</v>
      </c>
      <c r="M279" s="377"/>
      <c r="N279" s="378"/>
      <c r="O279" s="837"/>
      <c r="P279" s="1033" t="s">
        <v>20</v>
      </c>
      <c r="Q279" s="376">
        <f>R279+S279</f>
        <v>0</v>
      </c>
      <c r="R279" s="377"/>
      <c r="S279" s="378"/>
      <c r="T279" s="378"/>
      <c r="U279" s="1033" t="s">
        <v>20</v>
      </c>
      <c r="V279" s="503" t="s">
        <v>20</v>
      </c>
      <c r="W279" s="504" t="s">
        <v>20</v>
      </c>
      <c r="X279" s="505" t="s">
        <v>20</v>
      </c>
    </row>
    <row r="280" spans="1:24" s="86" customFormat="1" ht="13.2">
      <c r="A280" s="77"/>
      <c r="B280" s="1099"/>
      <c r="C280" s="1208"/>
      <c r="D280" s="160"/>
      <c r="E280" s="70" t="s">
        <v>199</v>
      </c>
      <c r="F280" s="68" t="s">
        <v>45</v>
      </c>
      <c r="G280" s="395">
        <f>IF(I280+H280&gt;0,AVERAGE(H280:I280),0)</f>
        <v>0</v>
      </c>
      <c r="H280" s="396"/>
      <c r="I280" s="912"/>
      <c r="J280" s="972"/>
      <c r="K280" s="1035" t="s">
        <v>20</v>
      </c>
      <c r="L280" s="395">
        <f>IF(N280+M280&gt;0,AVERAGE(M280:N280),0)</f>
        <v>0</v>
      </c>
      <c r="M280" s="396"/>
      <c r="N280" s="397"/>
      <c r="O280" s="845"/>
      <c r="P280" s="1035" t="s">
        <v>20</v>
      </c>
      <c r="Q280" s="395">
        <f>IF(S280+R280&gt;0,AVERAGE(R280:S280),0)</f>
        <v>0</v>
      </c>
      <c r="R280" s="396"/>
      <c r="S280" s="397"/>
      <c r="T280" s="397"/>
      <c r="U280" s="1035" t="s">
        <v>20</v>
      </c>
      <c r="V280" s="518" t="s">
        <v>20</v>
      </c>
      <c r="W280" s="519" t="s">
        <v>20</v>
      </c>
      <c r="X280" s="520" t="s">
        <v>20</v>
      </c>
    </row>
    <row r="281" spans="1:24" s="86" customFormat="1" ht="13.2">
      <c r="A281" s="77"/>
      <c r="B281" s="1099"/>
      <c r="C281" s="1208"/>
      <c r="D281" s="160"/>
      <c r="E281" s="70" t="s">
        <v>200</v>
      </c>
      <c r="F281" s="68" t="s">
        <v>21</v>
      </c>
      <c r="G281" s="376">
        <f>H281+I281</f>
        <v>0</v>
      </c>
      <c r="H281" s="377"/>
      <c r="I281" s="903"/>
      <c r="J281" s="963"/>
      <c r="K281" s="1035" t="s">
        <v>20</v>
      </c>
      <c r="L281" s="376">
        <f>M281+N281</f>
        <v>0</v>
      </c>
      <c r="M281" s="377"/>
      <c r="N281" s="378"/>
      <c r="O281" s="837"/>
      <c r="P281" s="1035" t="s">
        <v>20</v>
      </c>
      <c r="Q281" s="376">
        <f>R281+S281</f>
        <v>0</v>
      </c>
      <c r="R281" s="377"/>
      <c r="S281" s="378"/>
      <c r="T281" s="378"/>
      <c r="U281" s="1035" t="s">
        <v>20</v>
      </c>
      <c r="V281" s="503" t="s">
        <v>20</v>
      </c>
      <c r="W281" s="504" t="s">
        <v>20</v>
      </c>
      <c r="X281" s="505" t="s">
        <v>20</v>
      </c>
    </row>
    <row r="282" spans="1:24" s="86" customFormat="1" ht="13.2">
      <c r="A282" s="77"/>
      <c r="B282" s="1099"/>
      <c r="C282" s="1208"/>
      <c r="D282" s="160"/>
      <c r="E282" s="70" t="s">
        <v>201</v>
      </c>
      <c r="F282" s="68" t="s">
        <v>45</v>
      </c>
      <c r="G282" s="395">
        <f>IF(I282+H282&gt;0,AVERAGE(H282:I282),0)</f>
        <v>0</v>
      </c>
      <c r="H282" s="396"/>
      <c r="I282" s="912"/>
      <c r="J282" s="972"/>
      <c r="K282" s="1035" t="s">
        <v>20</v>
      </c>
      <c r="L282" s="395">
        <f>IF(N282+M282&gt;0,AVERAGE(M282:N282),0)</f>
        <v>0</v>
      </c>
      <c r="M282" s="396"/>
      <c r="N282" s="397"/>
      <c r="O282" s="845"/>
      <c r="P282" s="1035" t="s">
        <v>20</v>
      </c>
      <c r="Q282" s="395">
        <f>IF(S282+R282&gt;0,AVERAGE(R282:S282),0)</f>
        <v>0</v>
      </c>
      <c r="R282" s="396"/>
      <c r="S282" s="397"/>
      <c r="T282" s="397"/>
      <c r="U282" s="1035" t="s">
        <v>20</v>
      </c>
      <c r="V282" s="503" t="s">
        <v>20</v>
      </c>
      <c r="W282" s="504" t="s">
        <v>20</v>
      </c>
      <c r="X282" s="505" t="s">
        <v>20</v>
      </c>
    </row>
    <row r="283" spans="1:24" s="86" customFormat="1" ht="13.2">
      <c r="A283" s="77"/>
      <c r="B283" s="1099"/>
      <c r="C283" s="1208"/>
      <c r="D283" s="160"/>
      <c r="E283" s="70" t="s">
        <v>202</v>
      </c>
      <c r="F283" s="68" t="s">
        <v>21</v>
      </c>
      <c r="G283" s="376">
        <f>H283+I283</f>
        <v>0</v>
      </c>
      <c r="H283" s="377"/>
      <c r="I283" s="903"/>
      <c r="J283" s="963"/>
      <c r="K283" s="1035" t="s">
        <v>20</v>
      </c>
      <c r="L283" s="376">
        <f>M283+N283</f>
        <v>0</v>
      </c>
      <c r="M283" s="377"/>
      <c r="N283" s="378"/>
      <c r="O283" s="837"/>
      <c r="P283" s="1035" t="s">
        <v>20</v>
      </c>
      <c r="Q283" s="376">
        <f>R283+S283</f>
        <v>0</v>
      </c>
      <c r="R283" s="377"/>
      <c r="S283" s="378"/>
      <c r="T283" s="378"/>
      <c r="U283" s="1035" t="s">
        <v>20</v>
      </c>
      <c r="V283" s="503" t="s">
        <v>20</v>
      </c>
      <c r="W283" s="504" t="s">
        <v>20</v>
      </c>
      <c r="X283" s="505" t="s">
        <v>20</v>
      </c>
    </row>
    <row r="284" spans="1:24" s="86" customFormat="1" ht="13.2">
      <c r="A284" s="77"/>
      <c r="B284" s="1090"/>
      <c r="C284" s="1182"/>
      <c r="D284" s="122"/>
      <c r="E284" s="70" t="s">
        <v>203</v>
      </c>
      <c r="F284" s="68" t="s">
        <v>45</v>
      </c>
      <c r="G284" s="395">
        <f>IF(I284+H284&gt;0,AVERAGE(H284:I284),0)</f>
        <v>0</v>
      </c>
      <c r="H284" s="396"/>
      <c r="I284" s="912"/>
      <c r="J284" s="972"/>
      <c r="K284" s="1035" t="s">
        <v>20</v>
      </c>
      <c r="L284" s="395">
        <f>IF(N284+M284&gt;0,AVERAGE(M284:N284),0)</f>
        <v>0</v>
      </c>
      <c r="M284" s="396"/>
      <c r="N284" s="397"/>
      <c r="O284" s="845"/>
      <c r="P284" s="1035" t="s">
        <v>20</v>
      </c>
      <c r="Q284" s="395">
        <f>IF(S284+R284&gt;0,AVERAGE(R284:S284),0)</f>
        <v>0</v>
      </c>
      <c r="R284" s="396"/>
      <c r="S284" s="397"/>
      <c r="T284" s="397"/>
      <c r="U284" s="1035" t="s">
        <v>20</v>
      </c>
      <c r="V284" s="518" t="s">
        <v>20</v>
      </c>
      <c r="W284" s="519" t="s">
        <v>20</v>
      </c>
      <c r="X284" s="520" t="s">
        <v>20</v>
      </c>
    </row>
    <row r="285" spans="1:24" s="86" customFormat="1" ht="51.6">
      <c r="A285" s="77"/>
      <c r="B285" s="1065" t="s">
        <v>572</v>
      </c>
      <c r="C285" s="1173">
        <v>2240</v>
      </c>
      <c r="D285" s="134" t="s">
        <v>182</v>
      </c>
      <c r="E285" s="111" t="s">
        <v>396</v>
      </c>
      <c r="F285" s="64" t="s">
        <v>26</v>
      </c>
      <c r="G285" s="292">
        <f>H285+I285</f>
        <v>0</v>
      </c>
      <c r="H285" s="393">
        <f>ROUND(H286*H287*50%/1000,1)</f>
        <v>0</v>
      </c>
      <c r="I285" s="902">
        <f>ROUND(I286*I287*50%/1000,1)</f>
        <v>0</v>
      </c>
      <c r="J285" s="962">
        <f>ROUND(J286*J287*50%/1000,1)</f>
        <v>0</v>
      </c>
      <c r="K285" s="771">
        <f>G285+J285</f>
        <v>0</v>
      </c>
      <c r="L285" s="292">
        <f>M285+N285</f>
        <v>0</v>
      </c>
      <c r="M285" s="393">
        <f>ROUND(M286*M287*50%/1000,1)</f>
        <v>0</v>
      </c>
      <c r="N285" s="375">
        <f>ROUND(N286*N287*50%/1000,1)</f>
        <v>0</v>
      </c>
      <c r="O285" s="490">
        <f>ROUND(O286*O287*50%/1000,1)</f>
        <v>0</v>
      </c>
      <c r="P285" s="771">
        <f>L285+O285</f>
        <v>0</v>
      </c>
      <c r="Q285" s="292">
        <f>R285+S285</f>
        <v>0</v>
      </c>
      <c r="R285" s="393">
        <f>ROUND(R286*R287*50%/1000,1)</f>
        <v>0</v>
      </c>
      <c r="S285" s="375">
        <f>ROUND(S286*S287*50%/1000,1)</f>
        <v>0</v>
      </c>
      <c r="T285" s="375">
        <f>ROUND(T286*T287*50%/1000,1)</f>
        <v>0</v>
      </c>
      <c r="U285" s="771">
        <f>Q285+T285</f>
        <v>0</v>
      </c>
      <c r="V285" s="522">
        <f>IF(K285&gt;0,ROUND((G285/K285),3),0)</f>
        <v>0</v>
      </c>
      <c r="W285" s="523">
        <f>IF(P285&gt;0,ROUND((L285/P285),3),0)</f>
        <v>0</v>
      </c>
      <c r="X285" s="524">
        <f>IF(U285&gt;0,ROUND((Q285/U285),3),0)</f>
        <v>0</v>
      </c>
    </row>
    <row r="286" spans="1:24" s="86" customFormat="1" ht="13.2">
      <c r="A286" s="77"/>
      <c r="B286" s="1090"/>
      <c r="C286" s="1182"/>
      <c r="D286" s="122"/>
      <c r="E286" s="70" t="s">
        <v>185</v>
      </c>
      <c r="F286" s="68" t="s">
        <v>21</v>
      </c>
      <c r="G286" s="376">
        <f>H286+I286</f>
        <v>0</v>
      </c>
      <c r="H286" s="377"/>
      <c r="I286" s="903"/>
      <c r="J286" s="963"/>
      <c r="K286" s="1035" t="s">
        <v>20</v>
      </c>
      <c r="L286" s="376">
        <f>M286+N286</f>
        <v>0</v>
      </c>
      <c r="M286" s="377"/>
      <c r="N286" s="378"/>
      <c r="O286" s="837"/>
      <c r="P286" s="1035" t="s">
        <v>20</v>
      </c>
      <c r="Q286" s="376">
        <f>R286+S286</f>
        <v>0</v>
      </c>
      <c r="R286" s="377"/>
      <c r="S286" s="378"/>
      <c r="T286" s="378"/>
      <c r="U286" s="1035" t="s">
        <v>20</v>
      </c>
      <c r="V286" s="503" t="s">
        <v>20</v>
      </c>
      <c r="W286" s="504" t="s">
        <v>20</v>
      </c>
      <c r="X286" s="505" t="s">
        <v>20</v>
      </c>
    </row>
    <row r="287" spans="1:24" s="46" customFormat="1" ht="12.6" thickBot="1">
      <c r="A287" s="598"/>
      <c r="B287" s="1091"/>
      <c r="C287" s="1203"/>
      <c r="D287" s="141"/>
      <c r="E287" s="161" t="s">
        <v>145</v>
      </c>
      <c r="F287" s="345" t="s">
        <v>45</v>
      </c>
      <c r="G287" s="420">
        <f>IF(I287+H287&gt;0,AVERAGE(H287:I287),0)</f>
        <v>0</v>
      </c>
      <c r="H287" s="421"/>
      <c r="I287" s="930"/>
      <c r="J287" s="990"/>
      <c r="K287" s="1034" t="s">
        <v>20</v>
      </c>
      <c r="L287" s="420">
        <f>IF(N287+M287&gt;0,AVERAGE(M287:N287),0)</f>
        <v>0</v>
      </c>
      <c r="M287" s="421"/>
      <c r="N287" s="422"/>
      <c r="O287" s="858"/>
      <c r="P287" s="1034" t="s">
        <v>20</v>
      </c>
      <c r="Q287" s="420">
        <f>IF(S287+R287&gt;0,AVERAGE(R287:S287),0)</f>
        <v>0</v>
      </c>
      <c r="R287" s="421"/>
      <c r="S287" s="422"/>
      <c r="T287" s="422"/>
      <c r="U287" s="1034" t="s">
        <v>20</v>
      </c>
      <c r="V287" s="506" t="s">
        <v>20</v>
      </c>
      <c r="W287" s="507" t="s">
        <v>20</v>
      </c>
      <c r="X287" s="508" t="s">
        <v>20</v>
      </c>
    </row>
    <row r="288" spans="1:24" s="13" customFormat="1" ht="16.2" thickTop="1">
      <c r="A288" s="74"/>
      <c r="B288" s="1095" t="s">
        <v>573</v>
      </c>
      <c r="C288" s="1206">
        <v>2240</v>
      </c>
      <c r="D288" s="151" t="s">
        <v>204</v>
      </c>
      <c r="E288" s="84" t="s">
        <v>205</v>
      </c>
      <c r="F288" s="34" t="s">
        <v>26</v>
      </c>
      <c r="G288" s="292">
        <f>H288+I288</f>
        <v>9</v>
      </c>
      <c r="H288" s="374">
        <f>ROUND(H289*H290/1000,1)</f>
        <v>0</v>
      </c>
      <c r="I288" s="902">
        <f>ROUND(I289*I290/1000,1)</f>
        <v>9</v>
      </c>
      <c r="J288" s="962">
        <f>ROUND(J289*J290/1000,1)</f>
        <v>0</v>
      </c>
      <c r="K288" s="771">
        <f>G288+J288</f>
        <v>9</v>
      </c>
      <c r="L288" s="292">
        <f>M288+N288</f>
        <v>9.1</v>
      </c>
      <c r="M288" s="374">
        <f>ROUND(M289*M290/1000,1)</f>
        <v>0</v>
      </c>
      <c r="N288" s="375">
        <f>ROUND(N289*N290/1000,1)</f>
        <v>9.1</v>
      </c>
      <c r="O288" s="490">
        <f>ROUND(O289*O290/1000,1)</f>
        <v>0</v>
      </c>
      <c r="P288" s="771">
        <f>L288+O288</f>
        <v>9.1</v>
      </c>
      <c r="Q288" s="292">
        <f>R288+S288</f>
        <v>9.1</v>
      </c>
      <c r="R288" s="374">
        <f>ROUND(R289*R290/1000,1)</f>
        <v>0</v>
      </c>
      <c r="S288" s="375">
        <f>ROUND(S289*S290/1000,1)</f>
        <v>9.1</v>
      </c>
      <c r="T288" s="375">
        <f>ROUND(T289*T290/1000,1)</f>
        <v>0</v>
      </c>
      <c r="U288" s="771">
        <f>Q288+T288</f>
        <v>9.1</v>
      </c>
      <c r="V288" s="540">
        <f>IF(K288&gt;0,ROUND((G288/K288),3),0)</f>
        <v>1</v>
      </c>
      <c r="W288" s="541">
        <f>IF(P288&gt;0,ROUND((L288/P288),3),0)</f>
        <v>1</v>
      </c>
      <c r="X288" s="542">
        <f>IF(U288&gt;0,ROUND((Q288/U288),3),0)</f>
        <v>1</v>
      </c>
    </row>
    <row r="289" spans="1:25" s="135" customFormat="1" ht="12">
      <c r="A289" s="598"/>
      <c r="B289" s="1101"/>
      <c r="C289" s="1209"/>
      <c r="D289" s="162" t="s">
        <v>204</v>
      </c>
      <c r="E289" s="80" t="s">
        <v>206</v>
      </c>
      <c r="F289" s="163" t="s">
        <v>43</v>
      </c>
      <c r="G289" s="376">
        <f>H289+I289</f>
        <v>9</v>
      </c>
      <c r="H289" s="377"/>
      <c r="I289" s="903">
        <v>9</v>
      </c>
      <c r="J289" s="963"/>
      <c r="K289" s="1035" t="s">
        <v>20</v>
      </c>
      <c r="L289" s="376">
        <f>M289+N289</f>
        <v>9</v>
      </c>
      <c r="M289" s="377"/>
      <c r="N289" s="378">
        <v>9</v>
      </c>
      <c r="O289" s="837"/>
      <c r="P289" s="1035" t="s">
        <v>20</v>
      </c>
      <c r="Q289" s="376">
        <f>R289+S289</f>
        <v>9</v>
      </c>
      <c r="R289" s="377"/>
      <c r="S289" s="378">
        <v>9</v>
      </c>
      <c r="T289" s="378"/>
      <c r="U289" s="1035" t="s">
        <v>20</v>
      </c>
      <c r="V289" s="503" t="s">
        <v>20</v>
      </c>
      <c r="W289" s="504" t="s">
        <v>20</v>
      </c>
      <c r="X289" s="505" t="s">
        <v>20</v>
      </c>
    </row>
    <row r="290" spans="1:25" s="135" customFormat="1" ht="12.6" thickBot="1">
      <c r="A290" s="598"/>
      <c r="B290" s="1102"/>
      <c r="C290" s="1210"/>
      <c r="D290" s="164" t="s">
        <v>204</v>
      </c>
      <c r="E290" s="73" t="s">
        <v>207</v>
      </c>
      <c r="F290" s="165" t="s">
        <v>45</v>
      </c>
      <c r="G290" s="379">
        <f>IF(I290+H290&gt;0,AVERAGE(H290:I290),0)</f>
        <v>1000</v>
      </c>
      <c r="H290" s="380"/>
      <c r="I290" s="904">
        <v>1000</v>
      </c>
      <c r="J290" s="964"/>
      <c r="K290" s="1034" t="s">
        <v>20</v>
      </c>
      <c r="L290" s="379">
        <f>IF(N290+M290&gt;0,AVERAGE(M290:N290),0)</f>
        <v>1011</v>
      </c>
      <c r="M290" s="380"/>
      <c r="N290" s="381">
        <v>1011</v>
      </c>
      <c r="O290" s="838"/>
      <c r="P290" s="1034" t="s">
        <v>20</v>
      </c>
      <c r="Q290" s="379">
        <f>IF(S290+R290&gt;0,AVERAGE(R290:S290),0)</f>
        <v>1011</v>
      </c>
      <c r="R290" s="380"/>
      <c r="S290" s="381">
        <v>1011</v>
      </c>
      <c r="T290" s="381"/>
      <c r="U290" s="1034" t="s">
        <v>20</v>
      </c>
      <c r="V290" s="506" t="s">
        <v>20</v>
      </c>
      <c r="W290" s="507" t="s">
        <v>20</v>
      </c>
      <c r="X290" s="508" t="s">
        <v>20</v>
      </c>
    </row>
    <row r="291" spans="1:25" s="86" customFormat="1" ht="27.6" thickTop="1" thickBot="1">
      <c r="A291" s="77"/>
      <c r="B291" s="1071" t="s">
        <v>574</v>
      </c>
      <c r="C291" s="1181">
        <v>2240</v>
      </c>
      <c r="D291" s="124" t="s">
        <v>208</v>
      </c>
      <c r="E291" s="107" t="s">
        <v>209</v>
      </c>
      <c r="F291" s="90" t="s">
        <v>26</v>
      </c>
      <c r="G291" s="292">
        <f>H291+I291</f>
        <v>0</v>
      </c>
      <c r="H291" s="293"/>
      <c r="I291" s="931"/>
      <c r="J291" s="991">
        <v>1</v>
      </c>
      <c r="K291" s="771">
        <f>G291+J291</f>
        <v>1</v>
      </c>
      <c r="L291" s="292">
        <f>M291+N291</f>
        <v>0</v>
      </c>
      <c r="M291" s="293"/>
      <c r="N291" s="294"/>
      <c r="O291" s="859"/>
      <c r="P291" s="771">
        <f>L291+O291</f>
        <v>0</v>
      </c>
      <c r="Q291" s="292">
        <f>R291+S291</f>
        <v>0</v>
      </c>
      <c r="R291" s="293"/>
      <c r="S291" s="294"/>
      <c r="T291" s="294"/>
      <c r="U291" s="771">
        <f>Q291+T291</f>
        <v>0</v>
      </c>
      <c r="V291" s="540">
        <f>IF(K291&gt;0,ROUND((G291/K291),3),0)</f>
        <v>0</v>
      </c>
      <c r="W291" s="541">
        <f>IF(P291&gt;0,ROUND((L291/P291),3),0)</f>
        <v>0</v>
      </c>
      <c r="X291" s="542">
        <f>IF(U291&gt;0,ROUND((Q291/U291),3),0)</f>
        <v>0</v>
      </c>
    </row>
    <row r="292" spans="1:25" s="86" customFormat="1" ht="16.8" thickTop="1" thickBot="1">
      <c r="A292" s="74"/>
      <c r="B292" s="1089" t="s">
        <v>575</v>
      </c>
      <c r="C292" s="1193">
        <v>2240</v>
      </c>
      <c r="D292" s="115" t="s">
        <v>210</v>
      </c>
      <c r="E292" s="132" t="s">
        <v>366</v>
      </c>
      <c r="F292" s="117" t="s">
        <v>26</v>
      </c>
      <c r="G292" s="384">
        <f>H292+I292</f>
        <v>0</v>
      </c>
      <c r="H292" s="385"/>
      <c r="I292" s="908"/>
      <c r="J292" s="968"/>
      <c r="K292" s="773">
        <f>G292+J292</f>
        <v>0</v>
      </c>
      <c r="L292" s="384">
        <f>M292+N292</f>
        <v>0</v>
      </c>
      <c r="M292" s="385"/>
      <c r="N292" s="386"/>
      <c r="O292" s="842"/>
      <c r="P292" s="773">
        <f>L292+O292</f>
        <v>0</v>
      </c>
      <c r="Q292" s="384">
        <f>R292+S292</f>
        <v>0</v>
      </c>
      <c r="R292" s="385"/>
      <c r="S292" s="386"/>
      <c r="T292" s="386"/>
      <c r="U292" s="773">
        <f>Q292+T292</f>
        <v>0</v>
      </c>
      <c r="V292" s="540">
        <f t="shared" ref="V292:V303" si="171">IF(K292&gt;0,ROUND((G292/K292),3),0)</f>
        <v>0</v>
      </c>
      <c r="W292" s="541">
        <f t="shared" ref="W292:W303" si="172">IF(P292&gt;0,ROUND((L292/P292),3),0)</f>
        <v>0</v>
      </c>
      <c r="X292" s="542">
        <f t="shared" ref="X292:X303" si="173">IF(U292&gt;0,ROUND((Q292/U292),3),0)</f>
        <v>0</v>
      </c>
    </row>
    <row r="293" spans="1:25" s="86" customFormat="1" ht="16.8" thickTop="1" thickBot="1">
      <c r="A293" s="74"/>
      <c r="B293" s="1089" t="s">
        <v>576</v>
      </c>
      <c r="C293" s="1193">
        <v>2240</v>
      </c>
      <c r="D293" s="115" t="s">
        <v>210</v>
      </c>
      <c r="E293" s="132" t="s">
        <v>367</v>
      </c>
      <c r="F293" s="117" t="s">
        <v>26</v>
      </c>
      <c r="G293" s="384">
        <f>H293+I293</f>
        <v>0</v>
      </c>
      <c r="H293" s="385"/>
      <c r="I293" s="908"/>
      <c r="J293" s="968"/>
      <c r="K293" s="773">
        <f>G293+J293</f>
        <v>0</v>
      </c>
      <c r="L293" s="384">
        <f>M293+N293</f>
        <v>0</v>
      </c>
      <c r="M293" s="385"/>
      <c r="N293" s="386"/>
      <c r="O293" s="842"/>
      <c r="P293" s="773">
        <f>L293+O293</f>
        <v>0</v>
      </c>
      <c r="Q293" s="384">
        <f>R293+S293</f>
        <v>0</v>
      </c>
      <c r="R293" s="385"/>
      <c r="S293" s="386"/>
      <c r="T293" s="386"/>
      <c r="U293" s="773">
        <f>Q293+T293</f>
        <v>0</v>
      </c>
      <c r="V293" s="515">
        <f t="shared" si="171"/>
        <v>0</v>
      </c>
      <c r="W293" s="516">
        <f t="shared" si="172"/>
        <v>0</v>
      </c>
      <c r="X293" s="517">
        <f t="shared" si="173"/>
        <v>0</v>
      </c>
    </row>
    <row r="294" spans="1:25" s="78" customFormat="1" ht="15" thickTop="1" thickBot="1">
      <c r="A294" s="247"/>
      <c r="B294" s="1089" t="s">
        <v>633</v>
      </c>
      <c r="C294" s="1181">
        <v>2240</v>
      </c>
      <c r="D294" s="141"/>
      <c r="E294" s="268" t="s">
        <v>650</v>
      </c>
      <c r="F294" s="117" t="s">
        <v>26</v>
      </c>
      <c r="G294" s="328">
        <f>H294+I294</f>
        <v>0</v>
      </c>
      <c r="H294" s="509"/>
      <c r="I294" s="913"/>
      <c r="J294" s="973"/>
      <c r="K294" s="772">
        <f>G294+J294</f>
        <v>0</v>
      </c>
      <c r="L294" s="328">
        <f>M294+N294</f>
        <v>0</v>
      </c>
      <c r="M294" s="509"/>
      <c r="N294" s="696"/>
      <c r="O294" s="510"/>
      <c r="P294" s="772">
        <f>L294+O294</f>
        <v>0</v>
      </c>
      <c r="Q294" s="328">
        <f>R294+S294</f>
        <v>0</v>
      </c>
      <c r="R294" s="509"/>
      <c r="S294" s="696"/>
      <c r="T294" s="696"/>
      <c r="U294" s="772">
        <f>Q294+T294</f>
        <v>0</v>
      </c>
      <c r="V294" s="511">
        <f t="shared" si="171"/>
        <v>0</v>
      </c>
      <c r="W294" s="512">
        <f t="shared" si="172"/>
        <v>0</v>
      </c>
      <c r="X294" s="513">
        <f t="shared" si="173"/>
        <v>0</v>
      </c>
      <c r="Y294" s="86"/>
    </row>
    <row r="295" spans="1:25" s="86" customFormat="1" ht="16.8" thickTop="1" thickBot="1">
      <c r="A295" s="74"/>
      <c r="B295" s="1089" t="s">
        <v>617</v>
      </c>
      <c r="C295" s="1181">
        <v>2240</v>
      </c>
      <c r="D295" s="124"/>
      <c r="E295" s="116" t="s">
        <v>426</v>
      </c>
      <c r="F295" s="90" t="s">
        <v>26</v>
      </c>
      <c r="G295" s="387">
        <f t="shared" ref="G295:H295" si="174">G296+G297+G298+G299+G300+G301+G302</f>
        <v>0</v>
      </c>
      <c r="H295" s="388">
        <f t="shared" si="174"/>
        <v>0</v>
      </c>
      <c r="I295" s="909">
        <f>I296+I297+I298+I299+I300+I301+I302</f>
        <v>0</v>
      </c>
      <c r="J295" s="969">
        <f t="shared" ref="J295" si="175">J296+J297+J298+J299+J300+J301+J302</f>
        <v>0</v>
      </c>
      <c r="K295" s="774">
        <f>G295+J295</f>
        <v>0</v>
      </c>
      <c r="L295" s="387">
        <f t="shared" ref="L295:M295" si="176">L296+L297+L298+L299+L300+L301+L302</f>
        <v>0</v>
      </c>
      <c r="M295" s="388">
        <f t="shared" si="176"/>
        <v>0</v>
      </c>
      <c r="N295" s="389">
        <f>N296+N297+N298+N299+N300+N301+N302</f>
        <v>0</v>
      </c>
      <c r="O295" s="843">
        <f t="shared" ref="O295" si="177">O296+O297+O298+O299+O300+O301+O302</f>
        <v>0</v>
      </c>
      <c r="P295" s="774">
        <f>L295+O295</f>
        <v>0</v>
      </c>
      <c r="Q295" s="387">
        <f t="shared" ref="Q295:R295" si="178">Q296+Q297+Q298+Q299+Q300+Q301+Q302</f>
        <v>0</v>
      </c>
      <c r="R295" s="388">
        <f t="shared" si="178"/>
        <v>0</v>
      </c>
      <c r="S295" s="389">
        <f>S296+S297+S298+S299+S300+S301+S302</f>
        <v>0</v>
      </c>
      <c r="T295" s="389">
        <f t="shared" ref="T295" si="179">T296+T297+T298+T299+T300+T301+T302</f>
        <v>0</v>
      </c>
      <c r="U295" s="774">
        <f>Q295+T295</f>
        <v>0</v>
      </c>
      <c r="V295" s="540">
        <f t="shared" si="171"/>
        <v>0</v>
      </c>
      <c r="W295" s="541">
        <f t="shared" si="172"/>
        <v>0</v>
      </c>
      <c r="X295" s="542">
        <f t="shared" si="173"/>
        <v>0</v>
      </c>
    </row>
    <row r="296" spans="1:25" s="86" customFormat="1" ht="27" thickTop="1">
      <c r="A296" s="74"/>
      <c r="B296" s="1103" t="s">
        <v>634</v>
      </c>
      <c r="C296" s="1194">
        <v>2240</v>
      </c>
      <c r="D296" s="118"/>
      <c r="E296" s="741" t="s">
        <v>668</v>
      </c>
      <c r="F296" s="120" t="s">
        <v>26</v>
      </c>
      <c r="G296" s="398">
        <f t="shared" ref="G296:G304" si="180">H296+I296</f>
        <v>0</v>
      </c>
      <c r="H296" s="543"/>
      <c r="I296" s="914"/>
      <c r="J296" s="974"/>
      <c r="K296" s="776">
        <f t="shared" ref="K296:K302" si="181">G296+J296</f>
        <v>0</v>
      </c>
      <c r="L296" s="398">
        <f t="shared" ref="L296:L304" si="182">M296+N296</f>
        <v>0</v>
      </c>
      <c r="M296" s="543"/>
      <c r="N296" s="697"/>
      <c r="O296" s="544"/>
      <c r="P296" s="776">
        <f t="shared" ref="P296:P302" si="183">L296+O296</f>
        <v>0</v>
      </c>
      <c r="Q296" s="398">
        <f t="shared" ref="Q296:Q304" si="184">R296+S296</f>
        <v>0</v>
      </c>
      <c r="R296" s="543"/>
      <c r="S296" s="697"/>
      <c r="T296" s="697"/>
      <c r="U296" s="776">
        <f t="shared" ref="U296:U302" si="185">Q296+T296</f>
        <v>0</v>
      </c>
      <c r="V296" s="545">
        <f t="shared" si="171"/>
        <v>0</v>
      </c>
      <c r="W296" s="546">
        <f t="shared" si="172"/>
        <v>0</v>
      </c>
      <c r="X296" s="547">
        <f t="shared" si="173"/>
        <v>0</v>
      </c>
    </row>
    <row r="297" spans="1:25" s="86" customFormat="1" ht="15.6">
      <c r="A297" s="74"/>
      <c r="B297" s="1104" t="s">
        <v>635</v>
      </c>
      <c r="C297" s="1182">
        <v>2240</v>
      </c>
      <c r="D297" s="122"/>
      <c r="E297" s="742" t="s">
        <v>669</v>
      </c>
      <c r="F297" s="39" t="s">
        <v>26</v>
      </c>
      <c r="G297" s="289">
        <f t="shared" si="180"/>
        <v>0</v>
      </c>
      <c r="H297" s="393"/>
      <c r="I297" s="911"/>
      <c r="J297" s="971"/>
      <c r="K297" s="775">
        <f t="shared" si="181"/>
        <v>0</v>
      </c>
      <c r="L297" s="289">
        <f t="shared" si="182"/>
        <v>0</v>
      </c>
      <c r="M297" s="393"/>
      <c r="N297" s="394"/>
      <c r="O297" s="521"/>
      <c r="P297" s="775">
        <f t="shared" si="183"/>
        <v>0</v>
      </c>
      <c r="Q297" s="289">
        <f t="shared" si="184"/>
        <v>0</v>
      </c>
      <c r="R297" s="393"/>
      <c r="S297" s="394"/>
      <c r="T297" s="394"/>
      <c r="U297" s="775">
        <f t="shared" si="185"/>
        <v>0</v>
      </c>
      <c r="V297" s="522">
        <f t="shared" si="171"/>
        <v>0</v>
      </c>
      <c r="W297" s="523">
        <f t="shared" si="172"/>
        <v>0</v>
      </c>
      <c r="X297" s="524">
        <f t="shared" si="173"/>
        <v>0</v>
      </c>
    </row>
    <row r="298" spans="1:25" s="86" customFormat="1" ht="52.8">
      <c r="A298" s="74"/>
      <c r="B298" s="1104" t="s">
        <v>636</v>
      </c>
      <c r="C298" s="1182">
        <v>2240</v>
      </c>
      <c r="D298" s="122"/>
      <c r="E298" s="742" t="s">
        <v>682</v>
      </c>
      <c r="F298" s="39" t="s">
        <v>26</v>
      </c>
      <c r="G298" s="289">
        <f t="shared" si="180"/>
        <v>0</v>
      </c>
      <c r="H298" s="393"/>
      <c r="I298" s="911"/>
      <c r="J298" s="971"/>
      <c r="K298" s="775">
        <f t="shared" si="181"/>
        <v>0</v>
      </c>
      <c r="L298" s="289">
        <f t="shared" si="182"/>
        <v>0</v>
      </c>
      <c r="M298" s="393"/>
      <c r="N298" s="394"/>
      <c r="O298" s="521"/>
      <c r="P298" s="775">
        <f t="shared" si="183"/>
        <v>0</v>
      </c>
      <c r="Q298" s="289">
        <f t="shared" si="184"/>
        <v>0</v>
      </c>
      <c r="R298" s="393"/>
      <c r="S298" s="394"/>
      <c r="T298" s="394"/>
      <c r="U298" s="775">
        <f t="shared" si="185"/>
        <v>0</v>
      </c>
      <c r="V298" s="522">
        <f t="shared" si="171"/>
        <v>0</v>
      </c>
      <c r="W298" s="523">
        <f t="shared" si="172"/>
        <v>0</v>
      </c>
      <c r="X298" s="524">
        <f t="shared" si="173"/>
        <v>0</v>
      </c>
    </row>
    <row r="299" spans="1:25" s="86" customFormat="1" ht="26.4">
      <c r="A299" s="74"/>
      <c r="B299" s="1104" t="s">
        <v>637</v>
      </c>
      <c r="C299" s="1182">
        <v>2240</v>
      </c>
      <c r="D299" s="122"/>
      <c r="E299" s="742" t="s">
        <v>133</v>
      </c>
      <c r="F299" s="39" t="s">
        <v>26</v>
      </c>
      <c r="G299" s="289">
        <f t="shared" si="180"/>
        <v>0</v>
      </c>
      <c r="H299" s="393"/>
      <c r="I299" s="911"/>
      <c r="J299" s="971"/>
      <c r="K299" s="775">
        <f t="shared" si="181"/>
        <v>0</v>
      </c>
      <c r="L299" s="289">
        <f t="shared" si="182"/>
        <v>0</v>
      </c>
      <c r="M299" s="393"/>
      <c r="N299" s="394"/>
      <c r="O299" s="521"/>
      <c r="P299" s="775">
        <f t="shared" si="183"/>
        <v>0</v>
      </c>
      <c r="Q299" s="289">
        <f t="shared" si="184"/>
        <v>0</v>
      </c>
      <c r="R299" s="393"/>
      <c r="S299" s="394"/>
      <c r="T299" s="394"/>
      <c r="U299" s="775">
        <f t="shared" si="185"/>
        <v>0</v>
      </c>
      <c r="V299" s="522">
        <f t="shared" si="171"/>
        <v>0</v>
      </c>
      <c r="W299" s="523">
        <f t="shared" si="172"/>
        <v>0</v>
      </c>
      <c r="X299" s="524">
        <f t="shared" si="173"/>
        <v>0</v>
      </c>
    </row>
    <row r="300" spans="1:25" s="86" customFormat="1" ht="15.6">
      <c r="A300" s="74"/>
      <c r="B300" s="1104" t="s">
        <v>638</v>
      </c>
      <c r="C300" s="1182">
        <v>2240</v>
      </c>
      <c r="D300" s="122"/>
      <c r="E300" s="742" t="s">
        <v>666</v>
      </c>
      <c r="F300" s="39" t="s">
        <v>26</v>
      </c>
      <c r="G300" s="289">
        <f t="shared" si="180"/>
        <v>0</v>
      </c>
      <c r="H300" s="393"/>
      <c r="I300" s="911"/>
      <c r="J300" s="971"/>
      <c r="K300" s="775">
        <f t="shared" si="181"/>
        <v>0</v>
      </c>
      <c r="L300" s="289">
        <f t="shared" si="182"/>
        <v>0</v>
      </c>
      <c r="M300" s="393"/>
      <c r="N300" s="394"/>
      <c r="O300" s="521"/>
      <c r="P300" s="775">
        <f t="shared" si="183"/>
        <v>0</v>
      </c>
      <c r="Q300" s="289">
        <f t="shared" si="184"/>
        <v>0</v>
      </c>
      <c r="R300" s="393"/>
      <c r="S300" s="394"/>
      <c r="T300" s="394"/>
      <c r="U300" s="775">
        <f t="shared" si="185"/>
        <v>0</v>
      </c>
      <c r="V300" s="522">
        <f t="shared" si="171"/>
        <v>0</v>
      </c>
      <c r="W300" s="523">
        <f t="shared" si="172"/>
        <v>0</v>
      </c>
      <c r="X300" s="524">
        <f t="shared" si="173"/>
        <v>0</v>
      </c>
    </row>
    <row r="301" spans="1:25" s="86" customFormat="1" ht="15.6">
      <c r="A301" s="74"/>
      <c r="B301" s="1104" t="s">
        <v>680</v>
      </c>
      <c r="C301" s="1182">
        <v>2240</v>
      </c>
      <c r="D301" s="122"/>
      <c r="E301" s="742" t="s">
        <v>667</v>
      </c>
      <c r="F301" s="39" t="s">
        <v>26</v>
      </c>
      <c r="G301" s="289">
        <f t="shared" si="180"/>
        <v>0</v>
      </c>
      <c r="H301" s="393"/>
      <c r="I301" s="911"/>
      <c r="J301" s="971"/>
      <c r="K301" s="775">
        <f t="shared" si="181"/>
        <v>0</v>
      </c>
      <c r="L301" s="289">
        <f t="shared" si="182"/>
        <v>0</v>
      </c>
      <c r="M301" s="393"/>
      <c r="N301" s="394"/>
      <c r="O301" s="521"/>
      <c r="P301" s="775">
        <f t="shared" si="183"/>
        <v>0</v>
      </c>
      <c r="Q301" s="289">
        <f t="shared" si="184"/>
        <v>0</v>
      </c>
      <c r="R301" s="393"/>
      <c r="S301" s="394"/>
      <c r="T301" s="394"/>
      <c r="U301" s="775">
        <f t="shared" si="185"/>
        <v>0</v>
      </c>
      <c r="V301" s="522">
        <f t="shared" si="171"/>
        <v>0</v>
      </c>
      <c r="W301" s="523">
        <f t="shared" si="172"/>
        <v>0</v>
      </c>
      <c r="X301" s="524">
        <f t="shared" si="173"/>
        <v>0</v>
      </c>
    </row>
    <row r="302" spans="1:25" s="86" customFormat="1" ht="16.2" thickBot="1">
      <c r="A302" s="74"/>
      <c r="B302" s="1104" t="s">
        <v>681</v>
      </c>
      <c r="C302" s="1182">
        <v>2240</v>
      </c>
      <c r="D302" s="122"/>
      <c r="E302" s="125" t="s">
        <v>422</v>
      </c>
      <c r="F302" s="87" t="s">
        <v>26</v>
      </c>
      <c r="G302" s="401">
        <f t="shared" si="180"/>
        <v>0</v>
      </c>
      <c r="H302" s="698"/>
      <c r="I302" s="915"/>
      <c r="J302" s="975"/>
      <c r="K302" s="777">
        <f t="shared" si="181"/>
        <v>0</v>
      </c>
      <c r="L302" s="401">
        <f t="shared" si="182"/>
        <v>0</v>
      </c>
      <c r="M302" s="698"/>
      <c r="N302" s="699"/>
      <c r="O302" s="704"/>
      <c r="P302" s="777">
        <f t="shared" si="183"/>
        <v>0</v>
      </c>
      <c r="Q302" s="401">
        <f t="shared" si="184"/>
        <v>0</v>
      </c>
      <c r="R302" s="698"/>
      <c r="S302" s="699"/>
      <c r="T302" s="699"/>
      <c r="U302" s="777">
        <f t="shared" si="185"/>
        <v>0</v>
      </c>
      <c r="V302" s="491">
        <f t="shared" si="171"/>
        <v>0</v>
      </c>
      <c r="W302" s="492">
        <f t="shared" si="172"/>
        <v>0</v>
      </c>
      <c r="X302" s="493">
        <f t="shared" si="173"/>
        <v>0</v>
      </c>
    </row>
    <row r="303" spans="1:25" s="86" customFormat="1" ht="16.8" thickTop="1" thickBot="1">
      <c r="A303" s="74"/>
      <c r="B303" s="1083" t="s">
        <v>639</v>
      </c>
      <c r="C303" s="1211">
        <v>2240</v>
      </c>
      <c r="D303" s="167"/>
      <c r="E303" s="116" t="s">
        <v>368</v>
      </c>
      <c r="F303" s="117" t="s">
        <v>26</v>
      </c>
      <c r="G303" s="324">
        <f t="shared" si="180"/>
        <v>0</v>
      </c>
      <c r="H303" s="404"/>
      <c r="I303" s="932"/>
      <c r="J303" s="992"/>
      <c r="K303" s="778">
        <f>G303+J303</f>
        <v>0</v>
      </c>
      <c r="L303" s="324">
        <f t="shared" si="182"/>
        <v>0</v>
      </c>
      <c r="M303" s="404"/>
      <c r="N303" s="405"/>
      <c r="O303" s="860"/>
      <c r="P303" s="778">
        <f>L303+O303</f>
        <v>0</v>
      </c>
      <c r="Q303" s="324">
        <f t="shared" si="184"/>
        <v>0</v>
      </c>
      <c r="R303" s="404"/>
      <c r="S303" s="405"/>
      <c r="T303" s="405"/>
      <c r="U303" s="778">
        <f>Q303+T303</f>
        <v>0</v>
      </c>
      <c r="V303" s="540">
        <f t="shared" si="171"/>
        <v>0</v>
      </c>
      <c r="W303" s="541">
        <f t="shared" si="172"/>
        <v>0</v>
      </c>
      <c r="X303" s="542">
        <f t="shared" si="173"/>
        <v>0</v>
      </c>
    </row>
    <row r="304" spans="1:25" s="86" customFormat="1" ht="42" customHeight="1" thickTop="1" thickBot="1">
      <c r="A304" s="74"/>
      <c r="B304" s="1083" t="s">
        <v>618</v>
      </c>
      <c r="C304" s="1211">
        <v>2240</v>
      </c>
      <c r="D304" s="167"/>
      <c r="E304" s="116" t="s">
        <v>673</v>
      </c>
      <c r="F304" s="117" t="s">
        <v>26</v>
      </c>
      <c r="G304" s="384">
        <f t="shared" si="180"/>
        <v>0</v>
      </c>
      <c r="H304" s="385"/>
      <c r="I304" s="908"/>
      <c r="J304" s="968"/>
      <c r="K304" s="773">
        <f>G304+J304</f>
        <v>0</v>
      </c>
      <c r="L304" s="384">
        <f t="shared" si="182"/>
        <v>0</v>
      </c>
      <c r="M304" s="385"/>
      <c r="N304" s="386"/>
      <c r="O304" s="842"/>
      <c r="P304" s="773">
        <f>L304+O304</f>
        <v>0</v>
      </c>
      <c r="Q304" s="384">
        <f t="shared" si="184"/>
        <v>0</v>
      </c>
      <c r="R304" s="385"/>
      <c r="S304" s="386"/>
      <c r="T304" s="386"/>
      <c r="U304" s="773">
        <f>Q304+T304</f>
        <v>0</v>
      </c>
      <c r="V304" s="515">
        <f>IF(K304&gt;0,ROUND((G304/K304),3),0)</f>
        <v>0</v>
      </c>
      <c r="W304" s="516">
        <f>IF(P304&gt;0,ROUND((L304/P304),3),0)</f>
        <v>0</v>
      </c>
      <c r="X304" s="517">
        <f>IF(U304&gt;0,ROUND((Q304/U304),3),0)</f>
        <v>0</v>
      </c>
    </row>
    <row r="305" spans="1:25" s="86" customFormat="1" ht="27.6" thickTop="1" thickBot="1">
      <c r="A305" s="77"/>
      <c r="B305" s="1105" t="s">
        <v>672</v>
      </c>
      <c r="C305" s="1212">
        <v>2240</v>
      </c>
      <c r="D305" s="168"/>
      <c r="E305" s="128" t="s">
        <v>134</v>
      </c>
      <c r="F305" s="126" t="s">
        <v>26</v>
      </c>
      <c r="G305" s="1015" t="s">
        <v>20</v>
      </c>
      <c r="H305" s="32" t="s">
        <v>20</v>
      </c>
      <c r="I305" s="1016" t="s">
        <v>20</v>
      </c>
      <c r="J305" s="1017" t="s">
        <v>20</v>
      </c>
      <c r="K305" s="1018" t="s">
        <v>20</v>
      </c>
      <c r="L305" s="1015" t="s">
        <v>20</v>
      </c>
      <c r="M305" s="32" t="s">
        <v>20</v>
      </c>
      <c r="N305" s="1016" t="s">
        <v>20</v>
      </c>
      <c r="O305" s="1017" t="s">
        <v>20</v>
      </c>
      <c r="P305" s="1018" t="s">
        <v>20</v>
      </c>
      <c r="Q305" s="1015" t="s">
        <v>20</v>
      </c>
      <c r="R305" s="32" t="s">
        <v>20</v>
      </c>
      <c r="S305" s="1016" t="s">
        <v>20</v>
      </c>
      <c r="T305" s="1017" t="s">
        <v>20</v>
      </c>
      <c r="U305" s="1018" t="s">
        <v>20</v>
      </c>
      <c r="V305" s="1015" t="s">
        <v>20</v>
      </c>
      <c r="W305" s="32" t="s">
        <v>20</v>
      </c>
      <c r="X305" s="1016" t="s">
        <v>20</v>
      </c>
    </row>
    <row r="306" spans="1:25" s="13" customFormat="1" ht="18.600000000000001" thickBot="1">
      <c r="A306" s="597"/>
      <c r="B306" s="1062" t="s">
        <v>219</v>
      </c>
      <c r="C306" s="1213" t="s">
        <v>212</v>
      </c>
      <c r="D306" s="169"/>
      <c r="E306" s="129" t="s">
        <v>213</v>
      </c>
      <c r="F306" s="63" t="s">
        <v>26</v>
      </c>
      <c r="G306" s="423">
        <f t="shared" ref="G306:K306" si="186">G307+G310+G313+G314+G315</f>
        <v>2.1</v>
      </c>
      <c r="H306" s="372">
        <f t="shared" si="186"/>
        <v>0</v>
      </c>
      <c r="I306" s="933">
        <f t="shared" si="186"/>
        <v>2.1</v>
      </c>
      <c r="J306" s="770">
        <f t="shared" si="186"/>
        <v>16.2</v>
      </c>
      <c r="K306" s="770">
        <f t="shared" si="186"/>
        <v>18.3</v>
      </c>
      <c r="L306" s="423">
        <f t="shared" ref="L306:U306" si="187">L307+L310+L313+L314+L315</f>
        <v>2.1</v>
      </c>
      <c r="M306" s="372">
        <f t="shared" si="187"/>
        <v>0</v>
      </c>
      <c r="N306" s="424">
        <f t="shared" si="187"/>
        <v>2.1</v>
      </c>
      <c r="O306" s="424">
        <f t="shared" si="187"/>
        <v>17</v>
      </c>
      <c r="P306" s="770">
        <f t="shared" si="187"/>
        <v>19.100000000000001</v>
      </c>
      <c r="Q306" s="423">
        <f t="shared" si="187"/>
        <v>2.1</v>
      </c>
      <c r="R306" s="372">
        <f t="shared" si="187"/>
        <v>0</v>
      </c>
      <c r="S306" s="424">
        <f t="shared" si="187"/>
        <v>2.1</v>
      </c>
      <c r="T306" s="424">
        <f t="shared" si="187"/>
        <v>17.8</v>
      </c>
      <c r="U306" s="770">
        <f t="shared" si="187"/>
        <v>19.900000000000002</v>
      </c>
      <c r="V306" s="487">
        <f t="shared" ref="V306:V307" si="188">IF(K306&gt;0,ROUND((G306/K306),3),0)</f>
        <v>0.115</v>
      </c>
      <c r="W306" s="488">
        <f t="shared" ref="W306:W307" si="189">IF(P306&gt;0,ROUND((L306/P306),3),0)</f>
        <v>0.11</v>
      </c>
      <c r="X306" s="489">
        <f t="shared" ref="X306:X307" si="190">IF(U306&gt;0,ROUND((Q306/U306),3),0)</f>
        <v>0.106</v>
      </c>
    </row>
    <row r="307" spans="1:25" s="13" customFormat="1" ht="15.6">
      <c r="A307" s="74"/>
      <c r="B307" s="1070" t="s">
        <v>577</v>
      </c>
      <c r="C307" s="1168">
        <v>2250</v>
      </c>
      <c r="D307" s="65" t="s">
        <v>40</v>
      </c>
      <c r="E307" s="91" t="s">
        <v>214</v>
      </c>
      <c r="F307" s="34" t="s">
        <v>26</v>
      </c>
      <c r="G307" s="292">
        <f>H307+I307</f>
        <v>2.1</v>
      </c>
      <c r="H307" s="374">
        <f>ROUND(H308*H309/1000,1)</f>
        <v>0</v>
      </c>
      <c r="I307" s="902">
        <f>ROUND(I308*I309/1000,1)</f>
        <v>2.1</v>
      </c>
      <c r="J307" s="962">
        <f>ROUND(J308*J309/1000,1)</f>
        <v>16.2</v>
      </c>
      <c r="K307" s="771">
        <f>G307+J307</f>
        <v>18.3</v>
      </c>
      <c r="L307" s="292">
        <f>M307+N307</f>
        <v>2.1</v>
      </c>
      <c r="M307" s="374">
        <f>ROUND(M308*M309/1000,1)</f>
        <v>0</v>
      </c>
      <c r="N307" s="375">
        <f>ROUND(N308*N309/1000,1)</f>
        <v>2.1</v>
      </c>
      <c r="O307" s="490">
        <f>ROUND(O308*O309/1000,1)</f>
        <v>17</v>
      </c>
      <c r="P307" s="771">
        <f>L307+O307</f>
        <v>19.100000000000001</v>
      </c>
      <c r="Q307" s="292">
        <f>R307+S307</f>
        <v>2.1</v>
      </c>
      <c r="R307" s="374">
        <f>ROUND(R308*R309/1000,1)</f>
        <v>0</v>
      </c>
      <c r="S307" s="375">
        <f>ROUND(S308*S309/1000,1)</f>
        <v>2.1</v>
      </c>
      <c r="T307" s="375">
        <f>ROUND(T308*T309/1000,1)</f>
        <v>17.8</v>
      </c>
      <c r="U307" s="771">
        <f>Q307+T307</f>
        <v>19.900000000000002</v>
      </c>
      <c r="V307" s="491">
        <f t="shared" si="188"/>
        <v>0.115</v>
      </c>
      <c r="W307" s="492">
        <f t="shared" si="189"/>
        <v>0.11</v>
      </c>
      <c r="X307" s="493">
        <f t="shared" si="190"/>
        <v>0.106</v>
      </c>
    </row>
    <row r="308" spans="1:25" s="135" customFormat="1" ht="12">
      <c r="A308" s="598"/>
      <c r="B308" s="1106"/>
      <c r="C308" s="1214"/>
      <c r="D308" s="170" t="s">
        <v>40</v>
      </c>
      <c r="E308" s="171" t="s">
        <v>215</v>
      </c>
      <c r="F308" s="163" t="s">
        <v>43</v>
      </c>
      <c r="G308" s="376">
        <f>H308+I308</f>
        <v>2</v>
      </c>
      <c r="H308" s="377"/>
      <c r="I308" s="903">
        <v>2</v>
      </c>
      <c r="J308" s="963">
        <v>13</v>
      </c>
      <c r="K308" s="1035" t="s">
        <v>20</v>
      </c>
      <c r="L308" s="376">
        <f>M308+N308</f>
        <v>2</v>
      </c>
      <c r="M308" s="377"/>
      <c r="N308" s="378">
        <v>2</v>
      </c>
      <c r="O308" s="837">
        <v>13</v>
      </c>
      <c r="P308" s="1035" t="s">
        <v>20</v>
      </c>
      <c r="Q308" s="376">
        <f>R308+S308</f>
        <v>2</v>
      </c>
      <c r="R308" s="377"/>
      <c r="S308" s="378">
        <v>2</v>
      </c>
      <c r="T308" s="378">
        <v>13</v>
      </c>
      <c r="U308" s="1035" t="s">
        <v>20</v>
      </c>
      <c r="V308" s="503" t="s">
        <v>20</v>
      </c>
      <c r="W308" s="504" t="s">
        <v>20</v>
      </c>
      <c r="X308" s="505" t="s">
        <v>20</v>
      </c>
    </row>
    <row r="309" spans="1:25" s="135" customFormat="1" ht="12.6" thickBot="1">
      <c r="A309" s="598"/>
      <c r="B309" s="1107"/>
      <c r="C309" s="1215"/>
      <c r="D309" s="172" t="s">
        <v>40</v>
      </c>
      <c r="E309" s="173" t="s">
        <v>216</v>
      </c>
      <c r="F309" s="165" t="s">
        <v>45</v>
      </c>
      <c r="G309" s="379">
        <f>IF(I309+H309&gt;0,AVERAGE(H309:I309),0)</f>
        <v>1050</v>
      </c>
      <c r="H309" s="380"/>
      <c r="I309" s="904">
        <v>1050</v>
      </c>
      <c r="J309" s="964">
        <v>1246</v>
      </c>
      <c r="K309" s="1034" t="s">
        <v>20</v>
      </c>
      <c r="L309" s="379">
        <f>IF(N309+M309&gt;0,AVERAGE(M309:N309),0)</f>
        <v>1050</v>
      </c>
      <c r="M309" s="380"/>
      <c r="N309" s="381">
        <v>1050</v>
      </c>
      <c r="O309" s="838">
        <v>1307.69</v>
      </c>
      <c r="P309" s="1034" t="s">
        <v>20</v>
      </c>
      <c r="Q309" s="379">
        <f>IF(S309+R309&gt;0,AVERAGE(R309:S309),0)</f>
        <v>1050</v>
      </c>
      <c r="R309" s="380"/>
      <c r="S309" s="381">
        <v>1050</v>
      </c>
      <c r="T309" s="381">
        <v>1370</v>
      </c>
      <c r="U309" s="1034" t="s">
        <v>20</v>
      </c>
      <c r="V309" s="506" t="s">
        <v>20</v>
      </c>
      <c r="W309" s="507" t="s">
        <v>20</v>
      </c>
      <c r="X309" s="508" t="s">
        <v>20</v>
      </c>
    </row>
    <row r="310" spans="1:25" s="13" customFormat="1" ht="16.2" thickTop="1">
      <c r="A310" s="74"/>
      <c r="B310" s="1070" t="s">
        <v>578</v>
      </c>
      <c r="C310" s="1168">
        <v>2250</v>
      </c>
      <c r="D310" s="65" t="s">
        <v>40</v>
      </c>
      <c r="E310" s="91" t="s">
        <v>217</v>
      </c>
      <c r="F310" s="34" t="s">
        <v>26</v>
      </c>
      <c r="G310" s="292">
        <f>H310+I310</f>
        <v>0</v>
      </c>
      <c r="H310" s="374">
        <f>ROUND(H311*H312/1000,1)</f>
        <v>0</v>
      </c>
      <c r="I310" s="902">
        <f>ROUND(I311*I312/1000,1)</f>
        <v>0</v>
      </c>
      <c r="J310" s="962">
        <f>ROUND(J311*J312/1000,1)</f>
        <v>0</v>
      </c>
      <c r="K310" s="771">
        <f>G310+J310</f>
        <v>0</v>
      </c>
      <c r="L310" s="292">
        <f>M310+N310</f>
        <v>0</v>
      </c>
      <c r="M310" s="374">
        <f>ROUND(M311*M312/1000,1)</f>
        <v>0</v>
      </c>
      <c r="N310" s="375">
        <f>ROUND(N311*N312/1000,1)</f>
        <v>0</v>
      </c>
      <c r="O310" s="490">
        <f>ROUND(O311*O312/1000,1)</f>
        <v>0</v>
      </c>
      <c r="P310" s="771">
        <f>L310+O310</f>
        <v>0</v>
      </c>
      <c r="Q310" s="292">
        <f>R310+S310</f>
        <v>0</v>
      </c>
      <c r="R310" s="374">
        <f>ROUND(R311*R312/1000,1)</f>
        <v>0</v>
      </c>
      <c r="S310" s="375">
        <f>ROUND(S311*S312/1000,1)</f>
        <v>0</v>
      </c>
      <c r="T310" s="375">
        <f>ROUND(T311*T312/1000,1)</f>
        <v>0</v>
      </c>
      <c r="U310" s="771">
        <f>Q310+T310</f>
        <v>0</v>
      </c>
      <c r="V310" s="540">
        <f>IF(K310&gt;0,ROUND((G310/K310),3),0)</f>
        <v>0</v>
      </c>
      <c r="W310" s="541">
        <f>IF(P310&gt;0,ROUND((L310/P310),3),0)</f>
        <v>0</v>
      </c>
      <c r="X310" s="542">
        <f>IF(U310&gt;0,ROUND((Q310/U310),3),0)</f>
        <v>0</v>
      </c>
    </row>
    <row r="311" spans="1:25" s="135" customFormat="1" ht="12">
      <c r="A311" s="598"/>
      <c r="B311" s="1106"/>
      <c r="C311" s="1214"/>
      <c r="D311" s="170" t="s">
        <v>40</v>
      </c>
      <c r="E311" s="171" t="s">
        <v>215</v>
      </c>
      <c r="F311" s="163" t="s">
        <v>43</v>
      </c>
      <c r="G311" s="376">
        <f>H311+I311</f>
        <v>0</v>
      </c>
      <c r="H311" s="377"/>
      <c r="I311" s="903"/>
      <c r="J311" s="963"/>
      <c r="K311" s="1035" t="s">
        <v>20</v>
      </c>
      <c r="L311" s="376">
        <f>M311+N311</f>
        <v>0</v>
      </c>
      <c r="M311" s="377"/>
      <c r="N311" s="378"/>
      <c r="O311" s="837"/>
      <c r="P311" s="1035" t="s">
        <v>20</v>
      </c>
      <c r="Q311" s="376">
        <f>R311+S311</f>
        <v>0</v>
      </c>
      <c r="R311" s="377"/>
      <c r="S311" s="378"/>
      <c r="T311" s="378"/>
      <c r="U311" s="1035" t="s">
        <v>20</v>
      </c>
      <c r="V311" s="503" t="s">
        <v>20</v>
      </c>
      <c r="W311" s="504" t="s">
        <v>20</v>
      </c>
      <c r="X311" s="505" t="s">
        <v>20</v>
      </c>
    </row>
    <row r="312" spans="1:25" s="135" customFormat="1" ht="12.6" thickBot="1">
      <c r="A312" s="598"/>
      <c r="B312" s="1107"/>
      <c r="C312" s="1216"/>
      <c r="D312" s="174" t="s">
        <v>40</v>
      </c>
      <c r="E312" s="173" t="s">
        <v>216</v>
      </c>
      <c r="F312" s="165" t="s">
        <v>45</v>
      </c>
      <c r="G312" s="379">
        <f>IF(I312+H312&gt;0,AVERAGE(H312:I312),0)</f>
        <v>0</v>
      </c>
      <c r="H312" s="380"/>
      <c r="I312" s="904"/>
      <c r="J312" s="964"/>
      <c r="K312" s="1034" t="s">
        <v>20</v>
      </c>
      <c r="L312" s="379">
        <f>IF(N312+M312&gt;0,AVERAGE(M312:N312),0)</f>
        <v>0</v>
      </c>
      <c r="M312" s="380"/>
      <c r="N312" s="381"/>
      <c r="O312" s="838"/>
      <c r="P312" s="1034" t="s">
        <v>20</v>
      </c>
      <c r="Q312" s="379">
        <f>IF(S312+R312&gt;0,AVERAGE(R312:S312),0)</f>
        <v>0</v>
      </c>
      <c r="R312" s="380"/>
      <c r="S312" s="381"/>
      <c r="T312" s="381"/>
      <c r="U312" s="1034" t="s">
        <v>20</v>
      </c>
      <c r="V312" s="506" t="s">
        <v>20</v>
      </c>
      <c r="W312" s="507" t="s">
        <v>20</v>
      </c>
      <c r="X312" s="508" t="s">
        <v>20</v>
      </c>
    </row>
    <row r="313" spans="1:25" s="13" customFormat="1" ht="16.8" thickTop="1" thickBot="1">
      <c r="A313" s="74"/>
      <c r="B313" s="1081" t="s">
        <v>579</v>
      </c>
      <c r="C313" s="1189">
        <v>2250</v>
      </c>
      <c r="D313" s="113" t="s">
        <v>62</v>
      </c>
      <c r="E313" s="637" t="s">
        <v>218</v>
      </c>
      <c r="F313" s="133" t="s">
        <v>26</v>
      </c>
      <c r="G313" s="384">
        <f>H313+I313</f>
        <v>0</v>
      </c>
      <c r="H313" s="385"/>
      <c r="I313" s="908"/>
      <c r="J313" s="968"/>
      <c r="K313" s="773">
        <f>G313+J313</f>
        <v>0</v>
      </c>
      <c r="L313" s="384">
        <f>M313+N313</f>
        <v>0</v>
      </c>
      <c r="M313" s="385"/>
      <c r="N313" s="386"/>
      <c r="O313" s="842"/>
      <c r="P313" s="773">
        <f>L313+O313</f>
        <v>0</v>
      </c>
      <c r="Q313" s="384">
        <f>R313+S313</f>
        <v>0</v>
      </c>
      <c r="R313" s="385"/>
      <c r="S313" s="386"/>
      <c r="T313" s="386"/>
      <c r="U313" s="773">
        <f>Q313+T313</f>
        <v>0</v>
      </c>
      <c r="V313" s="515">
        <f t="shared" ref="V313:V315" si="191">IF(K313&gt;0,ROUND((G313/K313),3),0)</f>
        <v>0</v>
      </c>
      <c r="W313" s="516">
        <f t="shared" ref="W313:W315" si="192">IF(P313&gt;0,ROUND((L313/P313),3),0)</f>
        <v>0</v>
      </c>
      <c r="X313" s="517">
        <f t="shared" ref="X313:X315" si="193">IF(U313&gt;0,ROUND((Q313/U313),3),0)</f>
        <v>0</v>
      </c>
    </row>
    <row r="314" spans="1:25" s="78" customFormat="1" ht="15" thickTop="1" thickBot="1">
      <c r="A314" s="247"/>
      <c r="B314" s="1081" t="s">
        <v>640</v>
      </c>
      <c r="C314" s="1181">
        <v>2250</v>
      </c>
      <c r="D314" s="141"/>
      <c r="E314" s="268" t="s">
        <v>650</v>
      </c>
      <c r="F314" s="117" t="s">
        <v>26</v>
      </c>
      <c r="G314" s="328">
        <f>H314+I314</f>
        <v>0</v>
      </c>
      <c r="H314" s="509"/>
      <c r="I314" s="913"/>
      <c r="J314" s="973"/>
      <c r="K314" s="772">
        <f>G314+J314</f>
        <v>0</v>
      </c>
      <c r="L314" s="328">
        <f>M314+N314</f>
        <v>0</v>
      </c>
      <c r="M314" s="509"/>
      <c r="N314" s="696"/>
      <c r="O314" s="510"/>
      <c r="P314" s="772">
        <f>L314+O314</f>
        <v>0</v>
      </c>
      <c r="Q314" s="328">
        <f>R314+S314</f>
        <v>0</v>
      </c>
      <c r="R314" s="509"/>
      <c r="S314" s="696"/>
      <c r="T314" s="696"/>
      <c r="U314" s="772">
        <f>Q314+T314</f>
        <v>0</v>
      </c>
      <c r="V314" s="511">
        <f t="shared" si="191"/>
        <v>0</v>
      </c>
      <c r="W314" s="512">
        <f t="shared" si="192"/>
        <v>0</v>
      </c>
      <c r="X314" s="513">
        <f t="shared" si="193"/>
        <v>0</v>
      </c>
      <c r="Y314" s="86"/>
    </row>
    <row r="315" spans="1:25" s="86" customFormat="1" ht="16.8" thickTop="1" thickBot="1">
      <c r="A315" s="74"/>
      <c r="B315" s="1081" t="s">
        <v>615</v>
      </c>
      <c r="C315" s="1211">
        <v>2250</v>
      </c>
      <c r="D315" s="167"/>
      <c r="E315" s="116" t="s">
        <v>369</v>
      </c>
      <c r="F315" s="117" t="s">
        <v>26</v>
      </c>
      <c r="G315" s="384">
        <f>H315+I315</f>
        <v>0</v>
      </c>
      <c r="H315" s="385"/>
      <c r="I315" s="908"/>
      <c r="J315" s="968"/>
      <c r="K315" s="773">
        <f>G315+J315</f>
        <v>0</v>
      </c>
      <c r="L315" s="384">
        <f>M315+N315</f>
        <v>0</v>
      </c>
      <c r="M315" s="385"/>
      <c r="N315" s="386"/>
      <c r="O315" s="842"/>
      <c r="P315" s="773">
        <f>L315+O315</f>
        <v>0</v>
      </c>
      <c r="Q315" s="384">
        <f>R315+S315</f>
        <v>0</v>
      </c>
      <c r="R315" s="385"/>
      <c r="S315" s="386"/>
      <c r="T315" s="386"/>
      <c r="U315" s="773">
        <f>Q315+T315</f>
        <v>0</v>
      </c>
      <c r="V315" s="515">
        <f t="shared" si="191"/>
        <v>0</v>
      </c>
      <c r="W315" s="516">
        <f t="shared" si="192"/>
        <v>0</v>
      </c>
      <c r="X315" s="517">
        <f t="shared" si="193"/>
        <v>0</v>
      </c>
    </row>
    <row r="316" spans="1:25" s="13" customFormat="1" ht="27.6" thickTop="1" thickBot="1">
      <c r="A316" s="77"/>
      <c r="B316" s="1108" t="s">
        <v>616</v>
      </c>
      <c r="C316" s="1217">
        <v>2250</v>
      </c>
      <c r="D316" s="177"/>
      <c r="E316" s="178" t="s">
        <v>134</v>
      </c>
      <c r="F316" s="176" t="s">
        <v>26</v>
      </c>
      <c r="G316" s="1015" t="s">
        <v>20</v>
      </c>
      <c r="H316" s="32" t="s">
        <v>20</v>
      </c>
      <c r="I316" s="1016" t="s">
        <v>20</v>
      </c>
      <c r="J316" s="1017" t="s">
        <v>20</v>
      </c>
      <c r="K316" s="1018" t="s">
        <v>20</v>
      </c>
      <c r="L316" s="1015" t="s">
        <v>20</v>
      </c>
      <c r="M316" s="32" t="s">
        <v>20</v>
      </c>
      <c r="N316" s="1016" t="s">
        <v>20</v>
      </c>
      <c r="O316" s="1017" t="s">
        <v>20</v>
      </c>
      <c r="P316" s="1018" t="s">
        <v>20</v>
      </c>
      <c r="Q316" s="1015" t="s">
        <v>20</v>
      </c>
      <c r="R316" s="32" t="s">
        <v>20</v>
      </c>
      <c r="S316" s="1016" t="s">
        <v>20</v>
      </c>
      <c r="T316" s="1017" t="s">
        <v>20</v>
      </c>
      <c r="U316" s="1018" t="s">
        <v>20</v>
      </c>
      <c r="V316" s="1015" t="s">
        <v>20</v>
      </c>
      <c r="W316" s="32" t="s">
        <v>20</v>
      </c>
      <c r="X316" s="1016" t="s">
        <v>20</v>
      </c>
    </row>
    <row r="317" spans="1:25" s="40" customFormat="1" ht="18.600000000000001" thickBot="1">
      <c r="A317" s="597"/>
      <c r="B317" s="1062" t="s">
        <v>240</v>
      </c>
      <c r="C317" s="1213">
        <v>2260</v>
      </c>
      <c r="D317" s="58"/>
      <c r="E317" s="129" t="s">
        <v>433</v>
      </c>
      <c r="F317" s="63" t="s">
        <v>26</v>
      </c>
      <c r="G317" s="431">
        <f t="shared" ref="G317" si="194">ROUND(G318,1)</f>
        <v>0</v>
      </c>
      <c r="H317" s="432">
        <f t="shared" ref="H317:J317" si="195">ROUND(H318,1)</f>
        <v>0</v>
      </c>
      <c r="I317" s="934">
        <f>ROUND(I318,1)</f>
        <v>0</v>
      </c>
      <c r="J317" s="782">
        <f t="shared" si="195"/>
        <v>0</v>
      </c>
      <c r="K317" s="782">
        <f>ROUND(K318,1)</f>
        <v>0</v>
      </c>
      <c r="L317" s="431">
        <f t="shared" ref="L317:O317" si="196">ROUND(L318,1)</f>
        <v>0</v>
      </c>
      <c r="M317" s="432">
        <f t="shared" si="196"/>
        <v>0</v>
      </c>
      <c r="N317" s="433">
        <f>ROUND(N318,1)</f>
        <v>0</v>
      </c>
      <c r="O317" s="861">
        <f t="shared" si="196"/>
        <v>0</v>
      </c>
      <c r="P317" s="782">
        <f>ROUND(P318,1)</f>
        <v>0</v>
      </c>
      <c r="Q317" s="431">
        <f t="shared" ref="Q317:T317" si="197">ROUND(Q318,1)</f>
        <v>0</v>
      </c>
      <c r="R317" s="432">
        <f t="shared" si="197"/>
        <v>0</v>
      </c>
      <c r="S317" s="433">
        <f>ROUND(S318,1)</f>
        <v>0</v>
      </c>
      <c r="T317" s="433">
        <f t="shared" si="197"/>
        <v>0</v>
      </c>
      <c r="U317" s="782">
        <f>ROUND(U318,1)</f>
        <v>0</v>
      </c>
      <c r="V317" s="487">
        <f t="shared" ref="V317:V321" si="198">IF(K317&gt;0,ROUND((G317/K317),3),0)</f>
        <v>0</v>
      </c>
      <c r="W317" s="488">
        <f t="shared" ref="W317:W321" si="199">IF(P317&gt;0,ROUND((L317/P317),3),0)</f>
        <v>0</v>
      </c>
      <c r="X317" s="489">
        <f t="shared" ref="X317:X321" si="200">IF(U317&gt;0,ROUND((Q317/U317),3),0)</f>
        <v>0</v>
      </c>
    </row>
    <row r="318" spans="1:25" s="56" customFormat="1" ht="18.600000000000001" thickBot="1">
      <c r="A318" s="597"/>
      <c r="B318" s="1109" t="s">
        <v>243</v>
      </c>
      <c r="C318" s="1218">
        <v>2260</v>
      </c>
      <c r="D318" s="336"/>
      <c r="E318" s="308" t="s">
        <v>433</v>
      </c>
      <c r="F318" s="335" t="s">
        <v>26</v>
      </c>
      <c r="G318" s="325">
        <f>H318+I318</f>
        <v>0</v>
      </c>
      <c r="H318" s="426"/>
      <c r="I318" s="935"/>
      <c r="J318" s="993"/>
      <c r="K318" s="783">
        <f>G318+J318</f>
        <v>0</v>
      </c>
      <c r="L318" s="325">
        <f>M318+N318</f>
        <v>0</v>
      </c>
      <c r="M318" s="426"/>
      <c r="N318" s="427"/>
      <c r="O318" s="862"/>
      <c r="P318" s="783">
        <f>L318+O318</f>
        <v>0</v>
      </c>
      <c r="Q318" s="325">
        <f>R318+S318</f>
        <v>0</v>
      </c>
      <c r="R318" s="426"/>
      <c r="S318" s="427"/>
      <c r="T318" s="427"/>
      <c r="U318" s="783">
        <f>Q318+T318</f>
        <v>0</v>
      </c>
      <c r="V318" s="551">
        <f t="shared" si="198"/>
        <v>0</v>
      </c>
      <c r="W318" s="552">
        <f t="shared" si="199"/>
        <v>0</v>
      </c>
      <c r="X318" s="553">
        <f t="shared" si="200"/>
        <v>0</v>
      </c>
    </row>
    <row r="319" spans="1:25" s="13" customFormat="1" ht="18.600000000000001" thickBot="1">
      <c r="A319" s="597"/>
      <c r="B319" s="1058" t="s">
        <v>434</v>
      </c>
      <c r="C319" s="1213" t="s">
        <v>220</v>
      </c>
      <c r="D319" s="169"/>
      <c r="E319" s="129" t="s">
        <v>221</v>
      </c>
      <c r="F319" s="63" t="s">
        <v>26</v>
      </c>
      <c r="G319" s="423">
        <f t="shared" ref="G319" si="201">G320+G333+G343+G350+G357+G370</f>
        <v>132.19999999999999</v>
      </c>
      <c r="H319" s="372">
        <f>H320+H333+H343+H350+H357+H370</f>
        <v>132.19999999999999</v>
      </c>
      <c r="I319" s="933">
        <f>I320+I333+I343+I350+I357+I370</f>
        <v>0</v>
      </c>
      <c r="J319" s="770">
        <f t="shared" ref="J319" si="202">J320+J333+J343+J350+J357+J370</f>
        <v>45.5</v>
      </c>
      <c r="K319" s="770">
        <f>K320+K333+K343+K350+K357+K370</f>
        <v>177.70000000000002</v>
      </c>
      <c r="L319" s="423">
        <f t="shared" ref="L319" si="203">L320+L333+L343+L350+L357+L370</f>
        <v>140.30000000000001</v>
      </c>
      <c r="M319" s="372">
        <f>M320+M333+M343+M350+M357+M370</f>
        <v>140.30000000000001</v>
      </c>
      <c r="N319" s="424">
        <f>N320+N333+N343+N350+N357+N370</f>
        <v>0</v>
      </c>
      <c r="O319" s="424">
        <f t="shared" ref="O319" si="204">O320+O333+O343+O350+O357+O370</f>
        <v>48.3</v>
      </c>
      <c r="P319" s="770">
        <f>P320+P333+P343+P350+P357+P370</f>
        <v>188.60000000000002</v>
      </c>
      <c r="Q319" s="423">
        <f t="shared" ref="Q319" si="205">Q320+Q333+Q343+Q350+Q357+Q370</f>
        <v>148.30000000000001</v>
      </c>
      <c r="R319" s="372">
        <f>R320+R333+R343+R350+R357+R370</f>
        <v>148.30000000000001</v>
      </c>
      <c r="S319" s="424">
        <f>S320+S333+S343+S350+S357+S370</f>
        <v>0</v>
      </c>
      <c r="T319" s="424">
        <f t="shared" ref="T319" si="206">T320+T333+T343+T350+T357+T370</f>
        <v>51.099999999999994</v>
      </c>
      <c r="U319" s="770">
        <f>U320+U333+U343+U350+U357+U370</f>
        <v>199.4</v>
      </c>
      <c r="V319" s="548">
        <f t="shared" si="198"/>
        <v>0.74399999999999999</v>
      </c>
      <c r="W319" s="549">
        <f t="shared" si="199"/>
        <v>0.74399999999999999</v>
      </c>
      <c r="X319" s="550">
        <f t="shared" si="200"/>
        <v>0.74399999999999999</v>
      </c>
    </row>
    <row r="320" spans="1:25" s="55" customFormat="1" ht="18.600000000000001" thickBot="1">
      <c r="A320" s="597"/>
      <c r="B320" s="1110" t="s">
        <v>435</v>
      </c>
      <c r="C320" s="1219" t="s">
        <v>222</v>
      </c>
      <c r="D320" s="336"/>
      <c r="E320" s="337" t="s">
        <v>223</v>
      </c>
      <c r="F320" s="335" t="s">
        <v>26</v>
      </c>
      <c r="G320" s="642">
        <f t="shared" ref="G320:K320" si="207">ROUND(G321+G324+G327+G330+G331,1)</f>
        <v>83</v>
      </c>
      <c r="H320" s="643">
        <f t="shared" si="207"/>
        <v>83</v>
      </c>
      <c r="I320" s="936">
        <f t="shared" si="207"/>
        <v>0</v>
      </c>
      <c r="J320" s="784">
        <f t="shared" si="207"/>
        <v>24.9</v>
      </c>
      <c r="K320" s="784">
        <f t="shared" si="207"/>
        <v>107.9</v>
      </c>
      <c r="L320" s="642">
        <f t="shared" ref="L320:U320" si="208">ROUND(L321+L324+L327+L330+L331,1)</f>
        <v>88</v>
      </c>
      <c r="M320" s="643">
        <f t="shared" si="208"/>
        <v>88</v>
      </c>
      <c r="N320" s="644">
        <f t="shared" si="208"/>
        <v>0</v>
      </c>
      <c r="O320" s="863">
        <f t="shared" si="208"/>
        <v>26.4</v>
      </c>
      <c r="P320" s="784">
        <f t="shared" si="208"/>
        <v>114.4</v>
      </c>
      <c r="Q320" s="642">
        <f t="shared" si="208"/>
        <v>93</v>
      </c>
      <c r="R320" s="643">
        <f t="shared" si="208"/>
        <v>93</v>
      </c>
      <c r="S320" s="644">
        <f t="shared" si="208"/>
        <v>0</v>
      </c>
      <c r="T320" s="644">
        <f t="shared" si="208"/>
        <v>27.9</v>
      </c>
      <c r="U320" s="784">
        <f t="shared" si="208"/>
        <v>120.9</v>
      </c>
      <c r="V320" s="551">
        <f t="shared" si="198"/>
        <v>0.76900000000000002</v>
      </c>
      <c r="W320" s="552">
        <f t="shared" si="199"/>
        <v>0.76900000000000002</v>
      </c>
      <c r="X320" s="553">
        <f t="shared" si="200"/>
        <v>0.76900000000000002</v>
      </c>
    </row>
    <row r="321" spans="1:25" s="78" customFormat="1">
      <c r="A321" s="247"/>
      <c r="B321" s="1111" t="s">
        <v>580</v>
      </c>
      <c r="C321" s="1220">
        <v>2271</v>
      </c>
      <c r="D321" s="309"/>
      <c r="E321" s="152" t="s">
        <v>370</v>
      </c>
      <c r="F321" s="121" t="s">
        <v>26</v>
      </c>
      <c r="G321" s="292">
        <f>H321+I321</f>
        <v>83</v>
      </c>
      <c r="H321" s="374">
        <f>ROUND(H322*H323/1000,1)</f>
        <v>83</v>
      </c>
      <c r="I321" s="902">
        <f>ROUND(I322*I323/1000,1)</f>
        <v>0</v>
      </c>
      <c r="J321" s="962">
        <f>ROUND(J322*J323/1000,1)</f>
        <v>24.9</v>
      </c>
      <c r="K321" s="771">
        <f>G321+J321</f>
        <v>107.9</v>
      </c>
      <c r="L321" s="292">
        <f>M321+N321</f>
        <v>88</v>
      </c>
      <c r="M321" s="374">
        <f>ROUND(M322*M323/1000,1)</f>
        <v>88</v>
      </c>
      <c r="N321" s="375">
        <f>ROUND(N322*N323/1000,1)</f>
        <v>0</v>
      </c>
      <c r="O321" s="490">
        <f>ROUND(O322*O323/1000,1)</f>
        <v>26.4</v>
      </c>
      <c r="P321" s="771">
        <f>L321+O321</f>
        <v>114.4</v>
      </c>
      <c r="Q321" s="292">
        <f>R321+S321</f>
        <v>93</v>
      </c>
      <c r="R321" s="374">
        <f>ROUND(R322*R323/1000,1)</f>
        <v>93</v>
      </c>
      <c r="S321" s="375">
        <f>ROUND(S322*S323/1000,1)</f>
        <v>0</v>
      </c>
      <c r="T321" s="375">
        <f>ROUND(T322*T323/1000,1)</f>
        <v>27.9</v>
      </c>
      <c r="U321" s="771">
        <f>Q321+T321</f>
        <v>120.9</v>
      </c>
      <c r="V321" s="491">
        <f t="shared" si="198"/>
        <v>0.76900000000000002</v>
      </c>
      <c r="W321" s="492">
        <f t="shared" si="199"/>
        <v>0.76900000000000002</v>
      </c>
      <c r="X321" s="493">
        <f t="shared" si="200"/>
        <v>0.76900000000000002</v>
      </c>
    </row>
    <row r="322" spans="1:25" s="78" customFormat="1" ht="12">
      <c r="A322" s="598"/>
      <c r="B322" s="1063"/>
      <c r="C322" s="1174"/>
      <c r="D322" s="137"/>
      <c r="E322" s="70" t="s">
        <v>371</v>
      </c>
      <c r="F322" s="136" t="s">
        <v>224</v>
      </c>
      <c r="G322" s="376">
        <f>H322+I322</f>
        <v>50</v>
      </c>
      <c r="H322" s="377">
        <v>50</v>
      </c>
      <c r="I322" s="903"/>
      <c r="J322" s="963">
        <v>15</v>
      </c>
      <c r="K322" s="1035" t="s">
        <v>20</v>
      </c>
      <c r="L322" s="376">
        <f>M322+N322</f>
        <v>50</v>
      </c>
      <c r="M322" s="377">
        <v>50</v>
      </c>
      <c r="N322" s="378"/>
      <c r="O322" s="837">
        <v>15</v>
      </c>
      <c r="P322" s="1035" t="s">
        <v>20</v>
      </c>
      <c r="Q322" s="376">
        <f>R322+S322</f>
        <v>50</v>
      </c>
      <c r="R322" s="377">
        <v>50</v>
      </c>
      <c r="S322" s="378"/>
      <c r="T322" s="378">
        <v>15</v>
      </c>
      <c r="U322" s="1035" t="s">
        <v>20</v>
      </c>
      <c r="V322" s="503" t="s">
        <v>20</v>
      </c>
      <c r="W322" s="504" t="s">
        <v>20</v>
      </c>
      <c r="X322" s="505" t="s">
        <v>20</v>
      </c>
    </row>
    <row r="323" spans="1:25" s="78" customFormat="1" ht="12.6" thickBot="1">
      <c r="A323" s="598"/>
      <c r="B323" s="1064"/>
      <c r="C323" s="1175"/>
      <c r="D323" s="326"/>
      <c r="E323" s="73" t="s">
        <v>225</v>
      </c>
      <c r="F323" s="153" t="s">
        <v>45</v>
      </c>
      <c r="G323" s="379">
        <f>IF(I323+H323&gt;0,AVERAGE(H323:I323),0)</f>
        <v>1659.25</v>
      </c>
      <c r="H323" s="380">
        <v>1659.25</v>
      </c>
      <c r="I323" s="904"/>
      <c r="J323" s="964">
        <v>1659.25</v>
      </c>
      <c r="K323" s="1034" t="s">
        <v>20</v>
      </c>
      <c r="L323" s="379">
        <f>IF(N323+M323&gt;0,AVERAGE(M323:N323),0)</f>
        <v>1760.47</v>
      </c>
      <c r="M323" s="380">
        <v>1760.47</v>
      </c>
      <c r="N323" s="381"/>
      <c r="O323" s="838">
        <v>1760.47</v>
      </c>
      <c r="P323" s="1034" t="s">
        <v>20</v>
      </c>
      <c r="Q323" s="379">
        <f>IF(S323+R323&gt;0,AVERAGE(R323:S323),0)</f>
        <v>1860.82</v>
      </c>
      <c r="R323" s="380">
        <v>1860.82</v>
      </c>
      <c r="S323" s="381"/>
      <c r="T323" s="381">
        <v>1860.82</v>
      </c>
      <c r="U323" s="1034" t="s">
        <v>20</v>
      </c>
      <c r="V323" s="506" t="s">
        <v>20</v>
      </c>
      <c r="W323" s="507" t="s">
        <v>20</v>
      </c>
      <c r="X323" s="508" t="s">
        <v>20</v>
      </c>
    </row>
    <row r="324" spans="1:25" s="78" customFormat="1" ht="27" thickTop="1">
      <c r="A324" s="247"/>
      <c r="B324" s="1112" t="s">
        <v>581</v>
      </c>
      <c r="C324" s="1206">
        <v>2271</v>
      </c>
      <c r="D324" s="151"/>
      <c r="E324" s="284" t="s">
        <v>372</v>
      </c>
      <c r="F324" s="130" t="s">
        <v>26</v>
      </c>
      <c r="G324" s="292">
        <f>H324+I324</f>
        <v>0</v>
      </c>
      <c r="H324" s="374">
        <f>ROUND(H325*H326/1000,1)</f>
        <v>0</v>
      </c>
      <c r="I324" s="902">
        <f>ROUND(I325*I326/1000,1)</f>
        <v>0</v>
      </c>
      <c r="J324" s="962">
        <f>ROUND(J325*J326/1000,1)</f>
        <v>0</v>
      </c>
      <c r="K324" s="771">
        <f>G324+J324</f>
        <v>0</v>
      </c>
      <c r="L324" s="292">
        <f>M324+N324</f>
        <v>0</v>
      </c>
      <c r="M324" s="374">
        <f>ROUND(M325*M326/1000,1)</f>
        <v>0</v>
      </c>
      <c r="N324" s="375">
        <f>ROUND(N325*N326/1000,1)</f>
        <v>0</v>
      </c>
      <c r="O324" s="490">
        <f>ROUND(O325*O326/1000,1)</f>
        <v>0</v>
      </c>
      <c r="P324" s="771">
        <f>L324+O324</f>
        <v>0</v>
      </c>
      <c r="Q324" s="292">
        <f>R324+S324</f>
        <v>0</v>
      </c>
      <c r="R324" s="374">
        <f>ROUND(R325*R326/1000,1)</f>
        <v>0</v>
      </c>
      <c r="S324" s="375">
        <f>ROUND(S325*S326/1000,1)</f>
        <v>0</v>
      </c>
      <c r="T324" s="375">
        <f>ROUND(T325*T326/1000,1)</f>
        <v>0</v>
      </c>
      <c r="U324" s="771">
        <f>Q324+T324</f>
        <v>0</v>
      </c>
      <c r="V324" s="491">
        <f>IF(K324&gt;0,ROUND((G324/K324),3),0)</f>
        <v>0</v>
      </c>
      <c r="W324" s="492">
        <f>IF(P324&gt;0,ROUND((L324/P324),3),0)</f>
        <v>0</v>
      </c>
      <c r="X324" s="493">
        <f>IF(U324&gt;0,ROUND((Q324/U324),3),0)</f>
        <v>0</v>
      </c>
    </row>
    <row r="325" spans="1:25" s="78" customFormat="1" ht="12">
      <c r="A325" s="598"/>
      <c r="B325" s="1063"/>
      <c r="C325" s="1174"/>
      <c r="D325" s="137"/>
      <c r="E325" s="70" t="s">
        <v>373</v>
      </c>
      <c r="F325" s="310" t="s">
        <v>23</v>
      </c>
      <c r="G325" s="376">
        <f>H325+I325</f>
        <v>0</v>
      </c>
      <c r="H325" s="377"/>
      <c r="I325" s="903"/>
      <c r="J325" s="963"/>
      <c r="K325" s="1035" t="s">
        <v>20</v>
      </c>
      <c r="L325" s="376">
        <f>M325+N325</f>
        <v>0</v>
      </c>
      <c r="M325" s="377"/>
      <c r="N325" s="378"/>
      <c r="O325" s="837"/>
      <c r="P325" s="1035" t="s">
        <v>20</v>
      </c>
      <c r="Q325" s="376">
        <f>R325+S325</f>
        <v>0</v>
      </c>
      <c r="R325" s="377"/>
      <c r="S325" s="378"/>
      <c r="T325" s="378"/>
      <c r="U325" s="1035" t="s">
        <v>20</v>
      </c>
      <c r="V325" s="503" t="s">
        <v>20</v>
      </c>
      <c r="W325" s="504" t="s">
        <v>20</v>
      </c>
      <c r="X325" s="505" t="s">
        <v>20</v>
      </c>
    </row>
    <row r="326" spans="1:25" s="78" customFormat="1" ht="12.6" thickBot="1">
      <c r="A326" s="598"/>
      <c r="B326" s="1064"/>
      <c r="C326" s="1175"/>
      <c r="D326" s="326"/>
      <c r="E326" s="73" t="s">
        <v>225</v>
      </c>
      <c r="F326" s="153" t="s">
        <v>45</v>
      </c>
      <c r="G326" s="379">
        <f>IF(I326+H326&gt;0,AVERAGE(H326:I326),0)</f>
        <v>0</v>
      </c>
      <c r="H326" s="380"/>
      <c r="I326" s="904"/>
      <c r="J326" s="964"/>
      <c r="K326" s="1034" t="s">
        <v>20</v>
      </c>
      <c r="L326" s="379">
        <f>IF(N326+M326&gt;0,AVERAGE(M326:N326),0)</f>
        <v>0</v>
      </c>
      <c r="M326" s="380"/>
      <c r="N326" s="381"/>
      <c r="O326" s="838"/>
      <c r="P326" s="1034" t="s">
        <v>20</v>
      </c>
      <c r="Q326" s="379">
        <f>IF(S326+R326&gt;0,AVERAGE(R326:S326),0)</f>
        <v>0</v>
      </c>
      <c r="R326" s="380"/>
      <c r="S326" s="381"/>
      <c r="T326" s="381"/>
      <c r="U326" s="1034" t="s">
        <v>20</v>
      </c>
      <c r="V326" s="506" t="s">
        <v>20</v>
      </c>
      <c r="W326" s="507" t="s">
        <v>20</v>
      </c>
      <c r="X326" s="508" t="s">
        <v>20</v>
      </c>
    </row>
    <row r="327" spans="1:25" s="78" customFormat="1" ht="27" thickTop="1">
      <c r="A327" s="247"/>
      <c r="B327" s="1113" t="s">
        <v>582</v>
      </c>
      <c r="C327" s="1221">
        <v>2271</v>
      </c>
      <c r="D327" s="329"/>
      <c r="E327" s="318" t="s">
        <v>374</v>
      </c>
      <c r="F327" s="311" t="s">
        <v>26</v>
      </c>
      <c r="G327" s="292">
        <f>H327+I327</f>
        <v>0</v>
      </c>
      <c r="H327" s="374">
        <f>ROUND(H328*H329/1000,1)</f>
        <v>0</v>
      </c>
      <c r="I327" s="902">
        <f>ROUND(I328*I329/1000,1)</f>
        <v>0</v>
      </c>
      <c r="J327" s="962">
        <f>ROUND(J328*J329/1000,1)</f>
        <v>0</v>
      </c>
      <c r="K327" s="771">
        <f>G327+J327</f>
        <v>0</v>
      </c>
      <c r="L327" s="292">
        <f>M327+N327</f>
        <v>0</v>
      </c>
      <c r="M327" s="374">
        <f>ROUND(M328*M329/1000,1)</f>
        <v>0</v>
      </c>
      <c r="N327" s="375">
        <f>ROUND(N328*N329/1000,1)</f>
        <v>0</v>
      </c>
      <c r="O327" s="490">
        <f>ROUND(O328*O329/1000,1)</f>
        <v>0</v>
      </c>
      <c r="P327" s="771">
        <f>L327+O327</f>
        <v>0</v>
      </c>
      <c r="Q327" s="292">
        <f>R327+S327</f>
        <v>0</v>
      </c>
      <c r="R327" s="374">
        <f>ROUND(R328*R329/1000,1)</f>
        <v>0</v>
      </c>
      <c r="S327" s="375">
        <f>ROUND(S328*S329/1000,1)</f>
        <v>0</v>
      </c>
      <c r="T327" s="375">
        <f>ROUND(T328*T329/1000,1)</f>
        <v>0</v>
      </c>
      <c r="U327" s="771">
        <f>Q327+T327</f>
        <v>0</v>
      </c>
      <c r="V327" s="540">
        <f>IF(K327&gt;0,ROUND((G327/K327),3),0)</f>
        <v>0</v>
      </c>
      <c r="W327" s="541">
        <f>IF(P327&gt;0,ROUND((L327/P327),3),0)</f>
        <v>0</v>
      </c>
      <c r="X327" s="542">
        <f>IF(U327&gt;0,ROUND((Q327/U327),3),0)</f>
        <v>0</v>
      </c>
    </row>
    <row r="328" spans="1:25" s="78" customFormat="1" ht="12">
      <c r="A328" s="598"/>
      <c r="B328" s="1063"/>
      <c r="C328" s="1174"/>
      <c r="D328" s="137"/>
      <c r="E328" s="70" t="s">
        <v>371</v>
      </c>
      <c r="F328" s="310" t="s">
        <v>224</v>
      </c>
      <c r="G328" s="376">
        <f>H328+I328</f>
        <v>0</v>
      </c>
      <c r="H328" s="377"/>
      <c r="I328" s="903"/>
      <c r="J328" s="963"/>
      <c r="K328" s="1035" t="s">
        <v>20</v>
      </c>
      <c r="L328" s="376">
        <f>M328+N328</f>
        <v>0</v>
      </c>
      <c r="M328" s="377"/>
      <c r="N328" s="378"/>
      <c r="O328" s="837"/>
      <c r="P328" s="1035" t="s">
        <v>20</v>
      </c>
      <c r="Q328" s="376">
        <f>R328+S328</f>
        <v>0</v>
      </c>
      <c r="R328" s="377"/>
      <c r="S328" s="378"/>
      <c r="T328" s="378"/>
      <c r="U328" s="1035" t="s">
        <v>20</v>
      </c>
      <c r="V328" s="503" t="s">
        <v>20</v>
      </c>
      <c r="W328" s="504" t="s">
        <v>20</v>
      </c>
      <c r="X328" s="505" t="s">
        <v>20</v>
      </c>
    </row>
    <row r="329" spans="1:25" s="78" customFormat="1" ht="12.6" thickBot="1">
      <c r="A329" s="598"/>
      <c r="B329" s="1064"/>
      <c r="C329" s="1175"/>
      <c r="D329" s="326"/>
      <c r="E329" s="73" t="s">
        <v>225</v>
      </c>
      <c r="F329" s="153" t="s">
        <v>45</v>
      </c>
      <c r="G329" s="379">
        <f>IF(I329+H329&gt;0,AVERAGE(H329:I329),0)</f>
        <v>0</v>
      </c>
      <c r="H329" s="380"/>
      <c r="I329" s="904"/>
      <c r="J329" s="964"/>
      <c r="K329" s="1034" t="s">
        <v>20</v>
      </c>
      <c r="L329" s="379">
        <f>IF(N329+M329&gt;0,AVERAGE(M329:N329),0)</f>
        <v>0</v>
      </c>
      <c r="M329" s="380"/>
      <c r="N329" s="381"/>
      <c r="O329" s="838"/>
      <c r="P329" s="1034" t="s">
        <v>20</v>
      </c>
      <c r="Q329" s="379">
        <f>IF(S329+R329&gt;0,AVERAGE(R329:S329),0)</f>
        <v>0</v>
      </c>
      <c r="R329" s="380"/>
      <c r="S329" s="381"/>
      <c r="T329" s="381"/>
      <c r="U329" s="1034" t="s">
        <v>20</v>
      </c>
      <c r="V329" s="506" t="s">
        <v>20</v>
      </c>
      <c r="W329" s="507" t="s">
        <v>20</v>
      </c>
      <c r="X329" s="508" t="s">
        <v>20</v>
      </c>
    </row>
    <row r="330" spans="1:25" s="78" customFormat="1" ht="15" thickTop="1" thickBot="1">
      <c r="A330" s="247"/>
      <c r="B330" s="1114" t="s">
        <v>583</v>
      </c>
      <c r="C330" s="1193">
        <v>2271</v>
      </c>
      <c r="D330" s="563"/>
      <c r="E330" s="116" t="s">
        <v>650</v>
      </c>
      <c r="F330" s="117" t="s">
        <v>26</v>
      </c>
      <c r="G330" s="328">
        <f>H330+I330</f>
        <v>0</v>
      </c>
      <c r="H330" s="509"/>
      <c r="I330" s="913"/>
      <c r="J330" s="973"/>
      <c r="K330" s="772">
        <f>G330+J330</f>
        <v>0</v>
      </c>
      <c r="L330" s="328">
        <f>M330+N330</f>
        <v>0</v>
      </c>
      <c r="M330" s="509"/>
      <c r="N330" s="696"/>
      <c r="O330" s="510"/>
      <c r="P330" s="772">
        <f>L330+O330</f>
        <v>0</v>
      </c>
      <c r="Q330" s="328">
        <f>R330+S330</f>
        <v>0</v>
      </c>
      <c r="R330" s="509"/>
      <c r="S330" s="696"/>
      <c r="T330" s="696"/>
      <c r="U330" s="772">
        <f>Q330+T330</f>
        <v>0</v>
      </c>
      <c r="V330" s="511">
        <f t="shared" ref="V330:V331" si="209">IF(K330&gt;0,ROUND((G330/K330),3),0)</f>
        <v>0</v>
      </c>
      <c r="W330" s="512">
        <f t="shared" ref="W330:W331" si="210">IF(P330&gt;0,ROUND((L330/P330),3),0)</f>
        <v>0</v>
      </c>
      <c r="X330" s="513">
        <f t="shared" ref="X330:X331" si="211">IF(U330&gt;0,ROUND((Q330/U330),3),0)</f>
        <v>0</v>
      </c>
      <c r="Y330" s="86"/>
    </row>
    <row r="331" spans="1:25" s="78" customFormat="1" ht="15" thickTop="1" thickBot="1">
      <c r="A331" s="247"/>
      <c r="B331" s="1114" t="s">
        <v>622</v>
      </c>
      <c r="C331" s="1222">
        <v>2271</v>
      </c>
      <c r="D331" s="124"/>
      <c r="E331" s="327" t="s">
        <v>414</v>
      </c>
      <c r="F331" s="123" t="s">
        <v>26</v>
      </c>
      <c r="G331" s="328">
        <f>H331+I331</f>
        <v>0</v>
      </c>
      <c r="H331" s="621"/>
      <c r="I331" s="937"/>
      <c r="J331" s="994"/>
      <c r="K331" s="772">
        <f>G331+J331</f>
        <v>0</v>
      </c>
      <c r="L331" s="328">
        <f>M331+N331</f>
        <v>0</v>
      </c>
      <c r="M331" s="621"/>
      <c r="N331" s="622"/>
      <c r="O331" s="864"/>
      <c r="P331" s="772">
        <f>L331+O331</f>
        <v>0</v>
      </c>
      <c r="Q331" s="328">
        <f>R331+S331</f>
        <v>0</v>
      </c>
      <c r="R331" s="621"/>
      <c r="S331" s="622"/>
      <c r="T331" s="622"/>
      <c r="U331" s="772">
        <f>Q331+T331</f>
        <v>0</v>
      </c>
      <c r="V331" s="515">
        <f t="shared" si="209"/>
        <v>0</v>
      </c>
      <c r="W331" s="516">
        <f t="shared" si="210"/>
        <v>0</v>
      </c>
      <c r="X331" s="517">
        <f t="shared" si="211"/>
        <v>0</v>
      </c>
    </row>
    <row r="332" spans="1:25" s="78" customFormat="1" ht="27.6" thickTop="1" thickBot="1">
      <c r="A332" s="247"/>
      <c r="B332" s="1115" t="s">
        <v>623</v>
      </c>
      <c r="C332" s="1223">
        <v>2271</v>
      </c>
      <c r="D332" s="321"/>
      <c r="E332" s="322" t="s">
        <v>134</v>
      </c>
      <c r="F332" s="330" t="s">
        <v>26</v>
      </c>
      <c r="G332" s="1015" t="s">
        <v>20</v>
      </c>
      <c r="H332" s="32" t="s">
        <v>20</v>
      </c>
      <c r="I332" s="1016" t="s">
        <v>20</v>
      </c>
      <c r="J332" s="1017" t="s">
        <v>20</v>
      </c>
      <c r="K332" s="1018" t="s">
        <v>20</v>
      </c>
      <c r="L332" s="1015" t="s">
        <v>20</v>
      </c>
      <c r="M332" s="32" t="s">
        <v>20</v>
      </c>
      <c r="N332" s="1016" t="s">
        <v>20</v>
      </c>
      <c r="O332" s="1017" t="s">
        <v>20</v>
      </c>
      <c r="P332" s="1018" t="s">
        <v>20</v>
      </c>
      <c r="Q332" s="1015" t="s">
        <v>20</v>
      </c>
      <c r="R332" s="32" t="s">
        <v>20</v>
      </c>
      <c r="S332" s="1016" t="s">
        <v>20</v>
      </c>
      <c r="T332" s="1017" t="s">
        <v>20</v>
      </c>
      <c r="U332" s="1018" t="s">
        <v>20</v>
      </c>
      <c r="V332" s="1015" t="s">
        <v>20</v>
      </c>
      <c r="W332" s="32" t="s">
        <v>20</v>
      </c>
      <c r="X332" s="1016" t="s">
        <v>20</v>
      </c>
    </row>
    <row r="333" spans="1:25" s="55" customFormat="1" ht="18.600000000000001" thickBot="1">
      <c r="A333" s="597"/>
      <c r="B333" s="1116" t="s">
        <v>584</v>
      </c>
      <c r="C333" s="1224" t="s">
        <v>226</v>
      </c>
      <c r="D333" s="333"/>
      <c r="E333" s="334" t="s">
        <v>227</v>
      </c>
      <c r="F333" s="332" t="s">
        <v>26</v>
      </c>
      <c r="G333" s="645">
        <f t="shared" ref="G333:K333" si="212">ROUND(G334+G337+G340+G341,1)</f>
        <v>5.7</v>
      </c>
      <c r="H333" s="646">
        <f t="shared" si="212"/>
        <v>5.7</v>
      </c>
      <c r="I333" s="938">
        <f t="shared" si="212"/>
        <v>0</v>
      </c>
      <c r="J333" s="785">
        <f t="shared" si="212"/>
        <v>3.3</v>
      </c>
      <c r="K333" s="785">
        <f t="shared" si="212"/>
        <v>9</v>
      </c>
      <c r="L333" s="645">
        <f t="shared" ref="L333:U333" si="213">ROUND(L334+L337+L340+L341,1)</f>
        <v>6</v>
      </c>
      <c r="M333" s="646">
        <f t="shared" si="213"/>
        <v>6</v>
      </c>
      <c r="N333" s="647">
        <f t="shared" si="213"/>
        <v>0</v>
      </c>
      <c r="O333" s="647">
        <f t="shared" si="213"/>
        <v>3.5</v>
      </c>
      <c r="P333" s="785">
        <f t="shared" si="213"/>
        <v>9.5</v>
      </c>
      <c r="Q333" s="645">
        <f t="shared" si="213"/>
        <v>6.4</v>
      </c>
      <c r="R333" s="646">
        <f t="shared" si="213"/>
        <v>6.4</v>
      </c>
      <c r="S333" s="647">
        <f t="shared" si="213"/>
        <v>0</v>
      </c>
      <c r="T333" s="647">
        <f t="shared" si="213"/>
        <v>3.7</v>
      </c>
      <c r="U333" s="785">
        <f t="shared" si="213"/>
        <v>10.1</v>
      </c>
      <c r="V333" s="554">
        <f t="shared" ref="V333:V334" si="214">IF(K333&gt;0,ROUND((G333/K333),3),0)</f>
        <v>0.63300000000000001</v>
      </c>
      <c r="W333" s="555">
        <f t="shared" ref="W333:W334" si="215">IF(P333&gt;0,ROUND((L333/P333),3),0)</f>
        <v>0.63200000000000001</v>
      </c>
      <c r="X333" s="556">
        <f t="shared" ref="X333:X334" si="216">IF(U333&gt;0,ROUND((Q333/U333),3),0)</f>
        <v>0.63400000000000001</v>
      </c>
    </row>
    <row r="334" spans="1:25" s="67" customFormat="1">
      <c r="A334" s="247"/>
      <c r="B334" s="1111" t="s">
        <v>585</v>
      </c>
      <c r="C334" s="1220">
        <v>2272</v>
      </c>
      <c r="D334" s="179"/>
      <c r="E334" s="316" t="s">
        <v>376</v>
      </c>
      <c r="F334" s="130" t="s">
        <v>26</v>
      </c>
      <c r="G334" s="292">
        <f>H334+I334</f>
        <v>2.9</v>
      </c>
      <c r="H334" s="374">
        <f>ROUND(H335*H336/1000,1)</f>
        <v>2.9</v>
      </c>
      <c r="I334" s="902">
        <f>ROUND(I335*I336/1000,1)</f>
        <v>0</v>
      </c>
      <c r="J334" s="962">
        <f>ROUND(J335*J336/1000,1)</f>
        <v>1.7</v>
      </c>
      <c r="K334" s="771">
        <f>G334+J334</f>
        <v>4.5999999999999996</v>
      </c>
      <c r="L334" s="292">
        <f>M334+N334</f>
        <v>3.1</v>
      </c>
      <c r="M334" s="374">
        <f>ROUND(M335*M336/1000,1)</f>
        <v>3.1</v>
      </c>
      <c r="N334" s="375">
        <f>ROUND(N335*N336/1000,1)</f>
        <v>0</v>
      </c>
      <c r="O334" s="490">
        <f>ROUND(O335*O336/1000,1)</f>
        <v>1.8</v>
      </c>
      <c r="P334" s="771">
        <f>L334+O334</f>
        <v>4.9000000000000004</v>
      </c>
      <c r="Q334" s="292">
        <f>R334+S334</f>
        <v>3.3</v>
      </c>
      <c r="R334" s="374">
        <f>ROUND(R335*R336/1000,1)</f>
        <v>3.3</v>
      </c>
      <c r="S334" s="375">
        <f>ROUND(S335*S336/1000,1)</f>
        <v>0</v>
      </c>
      <c r="T334" s="375">
        <f>ROUND(T335*T336/1000,1)</f>
        <v>1.9</v>
      </c>
      <c r="U334" s="771">
        <f>Q334+T334</f>
        <v>5.1999999999999993</v>
      </c>
      <c r="V334" s="491">
        <f t="shared" si="214"/>
        <v>0.63</v>
      </c>
      <c r="W334" s="492">
        <f t="shared" si="215"/>
        <v>0.63300000000000001</v>
      </c>
      <c r="X334" s="493">
        <f t="shared" si="216"/>
        <v>0.63500000000000001</v>
      </c>
    </row>
    <row r="335" spans="1:25" s="67" customFormat="1" ht="12">
      <c r="A335" s="598"/>
      <c r="B335" s="1117"/>
      <c r="C335" s="1225"/>
      <c r="D335" s="79"/>
      <c r="E335" s="277" t="s">
        <v>371</v>
      </c>
      <c r="F335" s="310" t="s">
        <v>228</v>
      </c>
      <c r="G335" s="376">
        <f>H335+I335</f>
        <v>200</v>
      </c>
      <c r="H335" s="377">
        <v>200</v>
      </c>
      <c r="I335" s="903"/>
      <c r="J335" s="963">
        <v>115</v>
      </c>
      <c r="K335" s="1035" t="s">
        <v>20</v>
      </c>
      <c r="L335" s="376">
        <f>M335+N335</f>
        <v>200</v>
      </c>
      <c r="M335" s="377">
        <v>200</v>
      </c>
      <c r="N335" s="378"/>
      <c r="O335" s="837">
        <v>115</v>
      </c>
      <c r="P335" s="1035" t="s">
        <v>20</v>
      </c>
      <c r="Q335" s="376">
        <f>R335+S335</f>
        <v>200</v>
      </c>
      <c r="R335" s="377">
        <v>200</v>
      </c>
      <c r="S335" s="378"/>
      <c r="T335" s="378">
        <v>115</v>
      </c>
      <c r="U335" s="1035" t="s">
        <v>20</v>
      </c>
      <c r="V335" s="503" t="s">
        <v>20</v>
      </c>
      <c r="W335" s="504" t="s">
        <v>20</v>
      </c>
      <c r="X335" s="505" t="s">
        <v>20</v>
      </c>
    </row>
    <row r="336" spans="1:25" s="67" customFormat="1" ht="12.6" thickBot="1">
      <c r="A336" s="598"/>
      <c r="B336" s="1117"/>
      <c r="C336" s="1225"/>
      <c r="D336" s="180"/>
      <c r="E336" s="331" t="s">
        <v>225</v>
      </c>
      <c r="F336" s="153" t="s">
        <v>45</v>
      </c>
      <c r="G336" s="379">
        <f>IF(I336+H336&gt;0,AVERAGE(H336:I336),0)</f>
        <v>14.62</v>
      </c>
      <c r="H336" s="380">
        <v>14.62</v>
      </c>
      <c r="I336" s="904"/>
      <c r="J336" s="964">
        <v>14.62</v>
      </c>
      <c r="K336" s="1034" t="s">
        <v>20</v>
      </c>
      <c r="L336" s="379">
        <f>IF(N336+M336&gt;0,AVERAGE(M336:N336),0)</f>
        <v>15.52</v>
      </c>
      <c r="M336" s="380">
        <v>15.52</v>
      </c>
      <c r="N336" s="381"/>
      <c r="O336" s="838">
        <v>15.52</v>
      </c>
      <c r="P336" s="1034" t="s">
        <v>20</v>
      </c>
      <c r="Q336" s="379">
        <f>IF(S336+R336&gt;0,AVERAGE(R336:S336),0)</f>
        <v>16.399999999999999</v>
      </c>
      <c r="R336" s="380">
        <v>16.399999999999999</v>
      </c>
      <c r="S336" s="381"/>
      <c r="T336" s="381">
        <v>16.399999999999999</v>
      </c>
      <c r="U336" s="1034" t="s">
        <v>20</v>
      </c>
      <c r="V336" s="506" t="s">
        <v>20</v>
      </c>
      <c r="W336" s="507" t="s">
        <v>20</v>
      </c>
      <c r="X336" s="508" t="s">
        <v>20</v>
      </c>
    </row>
    <row r="337" spans="1:25" s="67" customFormat="1" ht="14.4" thickTop="1">
      <c r="A337" s="247"/>
      <c r="B337" s="1113" t="s">
        <v>586</v>
      </c>
      <c r="C337" s="1195">
        <v>2272</v>
      </c>
      <c r="D337" s="317"/>
      <c r="E337" s="152" t="s">
        <v>377</v>
      </c>
      <c r="F337" s="130" t="s">
        <v>26</v>
      </c>
      <c r="G337" s="292">
        <f>H337+I337</f>
        <v>2.8</v>
      </c>
      <c r="H337" s="374">
        <f>ROUND(H338*H339/1000,1)</f>
        <v>2.8</v>
      </c>
      <c r="I337" s="902">
        <f>ROUND(I338*I339/1000,1)</f>
        <v>0</v>
      </c>
      <c r="J337" s="962">
        <f>ROUND(J338*J339/1000,1)</f>
        <v>1.6</v>
      </c>
      <c r="K337" s="771">
        <f>G337+J337</f>
        <v>4.4000000000000004</v>
      </c>
      <c r="L337" s="292">
        <f>M337+N337</f>
        <v>2.9</v>
      </c>
      <c r="M337" s="374">
        <f>ROUND(M338*M339/1000,1)</f>
        <v>2.9</v>
      </c>
      <c r="N337" s="375">
        <f>ROUND(N338*N339/1000,1)</f>
        <v>0</v>
      </c>
      <c r="O337" s="490">
        <f>ROUND(O338*O339/1000,1)</f>
        <v>1.7</v>
      </c>
      <c r="P337" s="771">
        <f>L337+O337</f>
        <v>4.5999999999999996</v>
      </c>
      <c r="Q337" s="292">
        <f>R337+S337</f>
        <v>3.1</v>
      </c>
      <c r="R337" s="374">
        <f>ROUND(R338*R339/1000,1)</f>
        <v>3.1</v>
      </c>
      <c r="S337" s="375">
        <f>ROUND(S338*S339/1000,1)</f>
        <v>0</v>
      </c>
      <c r="T337" s="375">
        <f>ROUND(T338*T339/1000,1)</f>
        <v>1.8</v>
      </c>
      <c r="U337" s="771">
        <f>Q337+T337</f>
        <v>4.9000000000000004</v>
      </c>
      <c r="V337" s="540">
        <f>IF(K337&gt;0,ROUND((G337/K337),3),0)</f>
        <v>0.63600000000000001</v>
      </c>
      <c r="W337" s="541">
        <f>IF(P337&gt;0,ROUND((L337/P337),3),0)</f>
        <v>0.63</v>
      </c>
      <c r="X337" s="542">
        <f>IF(U337&gt;0,ROUND((Q337/U337),3),0)</f>
        <v>0.63300000000000001</v>
      </c>
    </row>
    <row r="338" spans="1:25" s="67" customFormat="1" ht="12">
      <c r="A338" s="598"/>
      <c r="B338" s="1117"/>
      <c r="C338" s="1225"/>
      <c r="D338" s="276"/>
      <c r="E338" s="277" t="s">
        <v>371</v>
      </c>
      <c r="F338" s="310" t="s">
        <v>228</v>
      </c>
      <c r="G338" s="376">
        <f>H338+I338</f>
        <v>200</v>
      </c>
      <c r="H338" s="377">
        <v>200</v>
      </c>
      <c r="I338" s="903"/>
      <c r="J338" s="963">
        <v>115</v>
      </c>
      <c r="K338" s="1035" t="s">
        <v>20</v>
      </c>
      <c r="L338" s="376">
        <f>M338+N338</f>
        <v>200</v>
      </c>
      <c r="M338" s="377">
        <v>200</v>
      </c>
      <c r="N338" s="378"/>
      <c r="O338" s="837">
        <v>115</v>
      </c>
      <c r="P338" s="1035" t="s">
        <v>20</v>
      </c>
      <c r="Q338" s="376">
        <f>R338+S338</f>
        <v>200</v>
      </c>
      <c r="R338" s="377">
        <v>200</v>
      </c>
      <c r="S338" s="378"/>
      <c r="T338" s="378">
        <v>115</v>
      </c>
      <c r="U338" s="1035" t="s">
        <v>20</v>
      </c>
      <c r="V338" s="503" t="s">
        <v>20</v>
      </c>
      <c r="W338" s="504" t="s">
        <v>20</v>
      </c>
      <c r="X338" s="505" t="s">
        <v>20</v>
      </c>
    </row>
    <row r="339" spans="1:25" s="67" customFormat="1" ht="12.6" thickBot="1">
      <c r="A339" s="598"/>
      <c r="B339" s="1064"/>
      <c r="C339" s="1175"/>
      <c r="D339" s="154"/>
      <c r="E339" s="73" t="s">
        <v>225</v>
      </c>
      <c r="F339" s="153" t="s">
        <v>45</v>
      </c>
      <c r="G339" s="379">
        <f>IF(I339+H339&gt;0,AVERAGE(H339:I339),0)</f>
        <v>13.75</v>
      </c>
      <c r="H339" s="380">
        <v>13.75</v>
      </c>
      <c r="I339" s="904"/>
      <c r="J339" s="964">
        <v>13.75</v>
      </c>
      <c r="K339" s="1034" t="s">
        <v>20</v>
      </c>
      <c r="L339" s="379">
        <f>IF(N339+M339&gt;0,AVERAGE(M339:N339),0)</f>
        <v>14.6</v>
      </c>
      <c r="M339" s="380">
        <v>14.6</v>
      </c>
      <c r="N339" s="381"/>
      <c r="O339" s="838">
        <v>14.6</v>
      </c>
      <c r="P339" s="1034" t="s">
        <v>20</v>
      </c>
      <c r="Q339" s="379">
        <f>IF(S339+R339&gt;0,AVERAGE(R339:S339),0)</f>
        <v>15.43</v>
      </c>
      <c r="R339" s="380">
        <v>15.43</v>
      </c>
      <c r="S339" s="381"/>
      <c r="T339" s="381">
        <v>15.43</v>
      </c>
      <c r="U339" s="1034" t="s">
        <v>20</v>
      </c>
      <c r="V339" s="506" t="s">
        <v>20</v>
      </c>
      <c r="W339" s="507" t="s">
        <v>20</v>
      </c>
      <c r="X339" s="508" t="s">
        <v>20</v>
      </c>
    </row>
    <row r="340" spans="1:25" s="78" customFormat="1" ht="15" thickTop="1" thickBot="1">
      <c r="A340" s="247"/>
      <c r="B340" s="1113" t="s">
        <v>587</v>
      </c>
      <c r="C340" s="1193">
        <v>2272</v>
      </c>
      <c r="D340" s="563"/>
      <c r="E340" s="116" t="s">
        <v>651</v>
      </c>
      <c r="F340" s="117" t="s">
        <v>26</v>
      </c>
      <c r="G340" s="328">
        <f>H340+I340</f>
        <v>0</v>
      </c>
      <c r="H340" s="509"/>
      <c r="I340" s="913"/>
      <c r="J340" s="973"/>
      <c r="K340" s="772">
        <f>G340+J340</f>
        <v>0</v>
      </c>
      <c r="L340" s="328">
        <f>M340+N340</f>
        <v>0</v>
      </c>
      <c r="M340" s="509"/>
      <c r="N340" s="696"/>
      <c r="O340" s="510"/>
      <c r="P340" s="772">
        <f>L340+O340</f>
        <v>0</v>
      </c>
      <c r="Q340" s="328">
        <f>R340+S340</f>
        <v>0</v>
      </c>
      <c r="R340" s="509"/>
      <c r="S340" s="696"/>
      <c r="T340" s="696"/>
      <c r="U340" s="772">
        <f>Q340+T340</f>
        <v>0</v>
      </c>
      <c r="V340" s="511">
        <f t="shared" ref="V340" si="217">IF(K340&gt;0,ROUND((G340/K340),3),0)</f>
        <v>0</v>
      </c>
      <c r="W340" s="512">
        <f t="shared" ref="W340" si="218">IF(P340&gt;0,ROUND((L340/P340),3),0)</f>
        <v>0</v>
      </c>
      <c r="X340" s="513">
        <f t="shared" ref="X340" si="219">IF(U340&gt;0,ROUND((Q340/U340),3),0)</f>
        <v>0</v>
      </c>
      <c r="Y340" s="86"/>
    </row>
    <row r="341" spans="1:25" s="67" customFormat="1" ht="15" thickTop="1" thickBot="1">
      <c r="A341" s="247"/>
      <c r="B341" s="1113" t="s">
        <v>624</v>
      </c>
      <c r="C341" s="1181">
        <v>2272</v>
      </c>
      <c r="D341" s="141"/>
      <c r="E341" s="327" t="s">
        <v>413</v>
      </c>
      <c r="F341" s="123" t="s">
        <v>26</v>
      </c>
      <c r="G341" s="328">
        <f>H341+I341</f>
        <v>0</v>
      </c>
      <c r="H341" s="621"/>
      <c r="I341" s="937"/>
      <c r="J341" s="994"/>
      <c r="K341" s="772">
        <f>G341+J341</f>
        <v>0</v>
      </c>
      <c r="L341" s="328">
        <f>M341+N341</f>
        <v>0</v>
      </c>
      <c r="M341" s="621"/>
      <c r="N341" s="622"/>
      <c r="O341" s="864"/>
      <c r="P341" s="772">
        <f>L341+O341</f>
        <v>0</v>
      </c>
      <c r="Q341" s="328">
        <f>R341+S341</f>
        <v>0</v>
      </c>
      <c r="R341" s="621"/>
      <c r="S341" s="622"/>
      <c r="T341" s="622"/>
      <c r="U341" s="772">
        <f>Q341+T341</f>
        <v>0</v>
      </c>
      <c r="V341" s="515">
        <f>IF(K341&gt;0,ROUND((G341/K341),3),0)</f>
        <v>0</v>
      </c>
      <c r="W341" s="516">
        <f>IF(P341&gt;0,ROUND((L341/P341),3),0)</f>
        <v>0</v>
      </c>
      <c r="X341" s="517">
        <f>IF(U341&gt;0,ROUND((Q341/U341),3),0)</f>
        <v>0</v>
      </c>
    </row>
    <row r="342" spans="1:25" s="67" customFormat="1" ht="27.6" thickTop="1" thickBot="1">
      <c r="A342" s="247"/>
      <c r="B342" s="1115" t="s">
        <v>625</v>
      </c>
      <c r="C342" s="1206">
        <v>2272</v>
      </c>
      <c r="D342" s="312"/>
      <c r="E342" s="313" t="s">
        <v>134</v>
      </c>
      <c r="F342" s="130" t="s">
        <v>26</v>
      </c>
      <c r="G342" s="1015" t="s">
        <v>20</v>
      </c>
      <c r="H342" s="32" t="s">
        <v>20</v>
      </c>
      <c r="I342" s="1016" t="s">
        <v>20</v>
      </c>
      <c r="J342" s="1017" t="s">
        <v>20</v>
      </c>
      <c r="K342" s="1018" t="s">
        <v>20</v>
      </c>
      <c r="L342" s="1015" t="s">
        <v>20</v>
      </c>
      <c r="M342" s="32" t="s">
        <v>20</v>
      </c>
      <c r="N342" s="1016" t="s">
        <v>20</v>
      </c>
      <c r="O342" s="1017" t="s">
        <v>20</v>
      </c>
      <c r="P342" s="1018" t="s">
        <v>20</v>
      </c>
      <c r="Q342" s="1015" t="s">
        <v>20</v>
      </c>
      <c r="R342" s="32" t="s">
        <v>20</v>
      </c>
      <c r="S342" s="1016" t="s">
        <v>20</v>
      </c>
      <c r="T342" s="1017" t="s">
        <v>20</v>
      </c>
      <c r="U342" s="1018" t="s">
        <v>20</v>
      </c>
      <c r="V342" s="1015" t="s">
        <v>20</v>
      </c>
      <c r="W342" s="32" t="s">
        <v>20</v>
      </c>
      <c r="X342" s="1016" t="s">
        <v>20</v>
      </c>
    </row>
    <row r="343" spans="1:25" s="55" customFormat="1" ht="18.600000000000001" thickBot="1">
      <c r="A343" s="597"/>
      <c r="B343" s="1110" t="s">
        <v>588</v>
      </c>
      <c r="C343" s="1219" t="s">
        <v>229</v>
      </c>
      <c r="D343" s="336"/>
      <c r="E343" s="337" t="s">
        <v>230</v>
      </c>
      <c r="F343" s="338" t="s">
        <v>26</v>
      </c>
      <c r="G343" s="425">
        <f t="shared" ref="G343:K343" si="220">ROUND((G344+G347+G348),1)</f>
        <v>42.9</v>
      </c>
      <c r="H343" s="298">
        <f t="shared" si="220"/>
        <v>42.9</v>
      </c>
      <c r="I343" s="939">
        <f t="shared" si="220"/>
        <v>0</v>
      </c>
      <c r="J343" s="787">
        <f t="shared" si="220"/>
        <v>17.100000000000001</v>
      </c>
      <c r="K343" s="787">
        <f t="shared" si="220"/>
        <v>60</v>
      </c>
      <c r="L343" s="425">
        <f t="shared" ref="L343:U343" si="221">ROUND((L344+L347+L348),1)</f>
        <v>45.5</v>
      </c>
      <c r="M343" s="298">
        <f t="shared" si="221"/>
        <v>45.5</v>
      </c>
      <c r="N343" s="299">
        <f t="shared" si="221"/>
        <v>0</v>
      </c>
      <c r="O343" s="471">
        <f t="shared" si="221"/>
        <v>18.2</v>
      </c>
      <c r="P343" s="787">
        <f t="shared" si="221"/>
        <v>63.7</v>
      </c>
      <c r="Q343" s="425">
        <f t="shared" si="221"/>
        <v>48.2</v>
      </c>
      <c r="R343" s="298">
        <f t="shared" si="221"/>
        <v>48.2</v>
      </c>
      <c r="S343" s="299">
        <f t="shared" si="221"/>
        <v>0</v>
      </c>
      <c r="T343" s="299">
        <f t="shared" si="221"/>
        <v>19.2</v>
      </c>
      <c r="U343" s="787">
        <f t="shared" si="221"/>
        <v>67.400000000000006</v>
      </c>
      <c r="V343" s="551">
        <f t="shared" ref="V343:V344" si="222">IF(K343&gt;0,ROUND((G343/K343),3),0)</f>
        <v>0.71499999999999997</v>
      </c>
      <c r="W343" s="552">
        <f t="shared" ref="W343:W344" si="223">IF(P343&gt;0,ROUND((L343/P343),3),0)</f>
        <v>0.71399999999999997</v>
      </c>
      <c r="X343" s="553">
        <f t="shared" ref="X343:X344" si="224">IF(U343&gt;0,ROUND((Q343/U343),3),0)</f>
        <v>0.71499999999999997</v>
      </c>
    </row>
    <row r="344" spans="1:25" s="78" customFormat="1">
      <c r="A344" s="247"/>
      <c r="B344" s="1111" t="s">
        <v>589</v>
      </c>
      <c r="C344" s="1220">
        <v>2273</v>
      </c>
      <c r="D344" s="315"/>
      <c r="E344" s="316" t="s">
        <v>378</v>
      </c>
      <c r="F344" s="130" t="s">
        <v>26</v>
      </c>
      <c r="G344" s="292">
        <f>H344+I344</f>
        <v>42.9</v>
      </c>
      <c r="H344" s="374">
        <f>ROUND(H345*H346/1000,1)</f>
        <v>42.9</v>
      </c>
      <c r="I344" s="902">
        <f>ROUND(I345*I346/1000,1)</f>
        <v>0</v>
      </c>
      <c r="J344" s="962">
        <f>ROUND(J345*J346/1000,1)</f>
        <v>17.100000000000001</v>
      </c>
      <c r="K344" s="771">
        <f>G344+J344</f>
        <v>60</v>
      </c>
      <c r="L344" s="292">
        <f>M344+N344</f>
        <v>45.5</v>
      </c>
      <c r="M344" s="374">
        <f>ROUND(M345*M346/1000,1)</f>
        <v>45.5</v>
      </c>
      <c r="N344" s="375">
        <f>ROUND(N345*N346/1000,1)</f>
        <v>0</v>
      </c>
      <c r="O344" s="490">
        <f>ROUND(O345*O346/1000,1)</f>
        <v>18.2</v>
      </c>
      <c r="P344" s="771">
        <f>L344+O344</f>
        <v>63.7</v>
      </c>
      <c r="Q344" s="292">
        <f>R344+S344</f>
        <v>48.2</v>
      </c>
      <c r="R344" s="374">
        <f>ROUND(R345*R346/1000,1)</f>
        <v>48.2</v>
      </c>
      <c r="S344" s="375">
        <f>ROUND(S345*S346/1000,1)</f>
        <v>0</v>
      </c>
      <c r="T344" s="375">
        <f>ROUND(T345*T346/1000,1)</f>
        <v>19.2</v>
      </c>
      <c r="U344" s="771">
        <f>Q344+T344</f>
        <v>67.400000000000006</v>
      </c>
      <c r="V344" s="491">
        <f t="shared" si="222"/>
        <v>0.71499999999999997</v>
      </c>
      <c r="W344" s="492">
        <f t="shared" si="223"/>
        <v>0.71399999999999997</v>
      </c>
      <c r="X344" s="493">
        <f t="shared" si="224"/>
        <v>0.71499999999999997</v>
      </c>
    </row>
    <row r="345" spans="1:25" s="78" customFormat="1" ht="12">
      <c r="A345" s="598"/>
      <c r="B345" s="1117"/>
      <c r="C345" s="1225"/>
      <c r="D345" s="276"/>
      <c r="E345" s="277" t="s">
        <v>371</v>
      </c>
      <c r="F345" s="310" t="s">
        <v>231</v>
      </c>
      <c r="G345" s="376">
        <f>H345+I345</f>
        <v>12617</v>
      </c>
      <c r="H345" s="377">
        <v>12617</v>
      </c>
      <c r="I345" s="903"/>
      <c r="J345" s="963">
        <v>5029</v>
      </c>
      <c r="K345" s="1035" t="s">
        <v>20</v>
      </c>
      <c r="L345" s="376">
        <f>M345+N345</f>
        <v>12617</v>
      </c>
      <c r="M345" s="377">
        <v>12617</v>
      </c>
      <c r="N345" s="378"/>
      <c r="O345" s="837">
        <v>5029</v>
      </c>
      <c r="P345" s="1035" t="s">
        <v>20</v>
      </c>
      <c r="Q345" s="376">
        <f>R345+S345</f>
        <v>12617</v>
      </c>
      <c r="R345" s="377">
        <v>12617</v>
      </c>
      <c r="S345" s="378"/>
      <c r="T345" s="378">
        <v>5029</v>
      </c>
      <c r="U345" s="1035" t="s">
        <v>20</v>
      </c>
      <c r="V345" s="503" t="s">
        <v>20</v>
      </c>
      <c r="W345" s="504" t="s">
        <v>20</v>
      </c>
      <c r="X345" s="505" t="s">
        <v>20</v>
      </c>
    </row>
    <row r="346" spans="1:25" s="78" customFormat="1" ht="12.6" thickBot="1">
      <c r="A346" s="598"/>
      <c r="B346" s="1118"/>
      <c r="C346" s="1226"/>
      <c r="D346" s="141"/>
      <c r="E346" s="73" t="s">
        <v>225</v>
      </c>
      <c r="F346" s="153" t="s">
        <v>45</v>
      </c>
      <c r="G346" s="379">
        <f>IF(I346+H346&gt;0,AVERAGE(H346:I346),0)</f>
        <v>3.4</v>
      </c>
      <c r="H346" s="380">
        <v>3.4</v>
      </c>
      <c r="I346" s="904"/>
      <c r="J346" s="964">
        <v>3.4</v>
      </c>
      <c r="K346" s="1034" t="s">
        <v>20</v>
      </c>
      <c r="L346" s="379">
        <f>IF(N346+M346&gt;0,AVERAGE(M346:N346),0)</f>
        <v>3.61</v>
      </c>
      <c r="M346" s="380">
        <v>3.61</v>
      </c>
      <c r="N346" s="381"/>
      <c r="O346" s="838">
        <v>3.61</v>
      </c>
      <c r="P346" s="1034" t="s">
        <v>20</v>
      </c>
      <c r="Q346" s="379">
        <f>IF(S346+R346&gt;0,AVERAGE(R346:S346),0)</f>
        <v>3.82</v>
      </c>
      <c r="R346" s="380">
        <v>3.82</v>
      </c>
      <c r="S346" s="381"/>
      <c r="T346" s="381">
        <v>3.82</v>
      </c>
      <c r="U346" s="1034" t="s">
        <v>20</v>
      </c>
      <c r="V346" s="506" t="s">
        <v>20</v>
      </c>
      <c r="W346" s="507" t="s">
        <v>20</v>
      </c>
      <c r="X346" s="508" t="s">
        <v>20</v>
      </c>
    </row>
    <row r="347" spans="1:25" s="78" customFormat="1" ht="15" thickTop="1" thickBot="1">
      <c r="A347" s="247"/>
      <c r="B347" s="1114" t="s">
        <v>590</v>
      </c>
      <c r="C347" s="1193">
        <v>2273</v>
      </c>
      <c r="D347" s="563"/>
      <c r="E347" s="116" t="s">
        <v>650</v>
      </c>
      <c r="F347" s="117" t="s">
        <v>26</v>
      </c>
      <c r="G347" s="328">
        <f>H347+I347</f>
        <v>0</v>
      </c>
      <c r="H347" s="509"/>
      <c r="I347" s="913"/>
      <c r="J347" s="973"/>
      <c r="K347" s="772">
        <f>G347+J347</f>
        <v>0</v>
      </c>
      <c r="L347" s="328">
        <f>M347+N347</f>
        <v>0</v>
      </c>
      <c r="M347" s="509"/>
      <c r="N347" s="696"/>
      <c r="O347" s="510"/>
      <c r="P347" s="772">
        <f>L347+O347</f>
        <v>0</v>
      </c>
      <c r="Q347" s="328">
        <f>R347+S347</f>
        <v>0</v>
      </c>
      <c r="R347" s="509"/>
      <c r="S347" s="696"/>
      <c r="T347" s="696"/>
      <c r="U347" s="772">
        <f>Q347+T347</f>
        <v>0</v>
      </c>
      <c r="V347" s="511">
        <f t="shared" ref="V347:V348" si="225">IF(K347&gt;0,ROUND((G347/K347),3),0)</f>
        <v>0</v>
      </c>
      <c r="W347" s="512">
        <f t="shared" ref="W347:W348" si="226">IF(P347&gt;0,ROUND((L347/P347),3),0)</f>
        <v>0</v>
      </c>
      <c r="X347" s="513">
        <f t="shared" ref="X347:X348" si="227">IF(U347&gt;0,ROUND((Q347/U347),3),0)</f>
        <v>0</v>
      </c>
      <c r="Y347" s="86"/>
    </row>
    <row r="348" spans="1:25" s="78" customFormat="1" ht="15" thickTop="1" thickBot="1">
      <c r="A348" s="247"/>
      <c r="B348" s="1114" t="s">
        <v>626</v>
      </c>
      <c r="C348" s="1181">
        <v>2273</v>
      </c>
      <c r="D348" s="141"/>
      <c r="E348" s="327" t="s">
        <v>414</v>
      </c>
      <c r="F348" s="123" t="s">
        <v>26</v>
      </c>
      <c r="G348" s="328">
        <f>H348+I348</f>
        <v>0</v>
      </c>
      <c r="H348" s="621"/>
      <c r="I348" s="937"/>
      <c r="J348" s="994"/>
      <c r="K348" s="772">
        <f>G348+J348</f>
        <v>0</v>
      </c>
      <c r="L348" s="328">
        <f>M348+N348</f>
        <v>0</v>
      </c>
      <c r="M348" s="621"/>
      <c r="N348" s="622"/>
      <c r="O348" s="864"/>
      <c r="P348" s="772">
        <f>L348+O348</f>
        <v>0</v>
      </c>
      <c r="Q348" s="328">
        <f>R348+S348</f>
        <v>0</v>
      </c>
      <c r="R348" s="621"/>
      <c r="S348" s="622"/>
      <c r="T348" s="622"/>
      <c r="U348" s="772">
        <f>Q348+T348</f>
        <v>0</v>
      </c>
      <c r="V348" s="515">
        <f t="shared" si="225"/>
        <v>0</v>
      </c>
      <c r="W348" s="516">
        <f t="shared" si="226"/>
        <v>0</v>
      </c>
      <c r="X348" s="517">
        <f t="shared" si="227"/>
        <v>0</v>
      </c>
    </row>
    <row r="349" spans="1:25" s="78" customFormat="1" ht="27.6" thickTop="1" thickBot="1">
      <c r="A349" s="598"/>
      <c r="B349" s="1115" t="s">
        <v>627</v>
      </c>
      <c r="C349" s="1206">
        <v>2273</v>
      </c>
      <c r="D349" s="312"/>
      <c r="E349" s="313" t="s">
        <v>134</v>
      </c>
      <c r="F349" s="130" t="s">
        <v>26</v>
      </c>
      <c r="G349" s="1015" t="s">
        <v>20</v>
      </c>
      <c r="H349" s="32" t="s">
        <v>20</v>
      </c>
      <c r="I349" s="1016" t="s">
        <v>20</v>
      </c>
      <c r="J349" s="1017" t="s">
        <v>20</v>
      </c>
      <c r="K349" s="1018" t="s">
        <v>20</v>
      </c>
      <c r="L349" s="1015" t="s">
        <v>20</v>
      </c>
      <c r="M349" s="32" t="s">
        <v>20</v>
      </c>
      <c r="N349" s="1016" t="s">
        <v>20</v>
      </c>
      <c r="O349" s="1017" t="s">
        <v>20</v>
      </c>
      <c r="P349" s="1018" t="s">
        <v>20</v>
      </c>
      <c r="Q349" s="1015" t="s">
        <v>20</v>
      </c>
      <c r="R349" s="32" t="s">
        <v>20</v>
      </c>
      <c r="S349" s="1016" t="s">
        <v>20</v>
      </c>
      <c r="T349" s="1017" t="s">
        <v>20</v>
      </c>
      <c r="U349" s="1018" t="s">
        <v>20</v>
      </c>
      <c r="V349" s="1015" t="s">
        <v>20</v>
      </c>
      <c r="W349" s="32" t="s">
        <v>20</v>
      </c>
      <c r="X349" s="1016" t="s">
        <v>20</v>
      </c>
    </row>
    <row r="350" spans="1:25" s="55" customFormat="1" ht="18.600000000000001" thickBot="1">
      <c r="A350" s="597"/>
      <c r="B350" s="1119" t="s">
        <v>591</v>
      </c>
      <c r="C350" s="1219" t="s">
        <v>232</v>
      </c>
      <c r="D350" s="336"/>
      <c r="E350" s="337" t="s">
        <v>233</v>
      </c>
      <c r="F350" s="338" t="s">
        <v>26</v>
      </c>
      <c r="G350" s="425">
        <f t="shared" ref="G350:K350" si="228">ROUND((G351+G354+G355),1)</f>
        <v>0</v>
      </c>
      <c r="H350" s="298">
        <f t="shared" si="228"/>
        <v>0</v>
      </c>
      <c r="I350" s="939">
        <f t="shared" si="228"/>
        <v>0</v>
      </c>
      <c r="J350" s="787">
        <f t="shared" si="228"/>
        <v>0</v>
      </c>
      <c r="K350" s="787">
        <f t="shared" si="228"/>
        <v>0</v>
      </c>
      <c r="L350" s="425">
        <f t="shared" ref="L350:U350" si="229">ROUND((L351+L354+L355),1)</f>
        <v>0</v>
      </c>
      <c r="M350" s="298">
        <f t="shared" si="229"/>
        <v>0</v>
      </c>
      <c r="N350" s="299">
        <f t="shared" si="229"/>
        <v>0</v>
      </c>
      <c r="O350" s="471">
        <f t="shared" si="229"/>
        <v>0</v>
      </c>
      <c r="P350" s="787">
        <f t="shared" si="229"/>
        <v>0</v>
      </c>
      <c r="Q350" s="425">
        <f t="shared" si="229"/>
        <v>0</v>
      </c>
      <c r="R350" s="298">
        <f t="shared" si="229"/>
        <v>0</v>
      </c>
      <c r="S350" s="299">
        <f t="shared" si="229"/>
        <v>0</v>
      </c>
      <c r="T350" s="299">
        <f t="shared" si="229"/>
        <v>0</v>
      </c>
      <c r="U350" s="787">
        <f t="shared" si="229"/>
        <v>0</v>
      </c>
      <c r="V350" s="551">
        <f t="shared" ref="V350:V351" si="230">IF(K350&gt;0,ROUND((G350/K350),3),0)</f>
        <v>0</v>
      </c>
      <c r="W350" s="552">
        <f t="shared" ref="W350:W351" si="231">IF(P350&gt;0,ROUND((L350/P350),3),0)</f>
        <v>0</v>
      </c>
      <c r="X350" s="553">
        <f t="shared" ref="X350:X351" si="232">IF(U350&gt;0,ROUND((Q350/U350),3),0)</f>
        <v>0</v>
      </c>
    </row>
    <row r="351" spans="1:25" s="78" customFormat="1">
      <c r="A351" s="247"/>
      <c r="B351" s="1111" t="s">
        <v>592</v>
      </c>
      <c r="C351" s="1220">
        <v>2274</v>
      </c>
      <c r="D351" s="315"/>
      <c r="E351" s="316" t="s">
        <v>379</v>
      </c>
      <c r="F351" s="346" t="s">
        <v>26</v>
      </c>
      <c r="G351" s="292">
        <f>H351+I351</f>
        <v>0</v>
      </c>
      <c r="H351" s="374">
        <f>ROUND(H352*H353/1000,1)</f>
        <v>0</v>
      </c>
      <c r="I351" s="902">
        <f>ROUND(I352*I353/1000,1)</f>
        <v>0</v>
      </c>
      <c r="J351" s="962">
        <f>ROUND(J352*J353/1000,1)</f>
        <v>0</v>
      </c>
      <c r="K351" s="771">
        <f>G351+J351</f>
        <v>0</v>
      </c>
      <c r="L351" s="292">
        <f>M351+N351</f>
        <v>0</v>
      </c>
      <c r="M351" s="374">
        <f>ROUND(M352*M353/1000,1)</f>
        <v>0</v>
      </c>
      <c r="N351" s="375">
        <f>ROUND(N352*N353/1000,1)</f>
        <v>0</v>
      </c>
      <c r="O351" s="490">
        <f>ROUND(O352*O353/1000,1)</f>
        <v>0</v>
      </c>
      <c r="P351" s="771">
        <f>L351+O351</f>
        <v>0</v>
      </c>
      <c r="Q351" s="292">
        <f>R351+S351</f>
        <v>0</v>
      </c>
      <c r="R351" s="374">
        <f>ROUND(R352*R353/1000,1)</f>
        <v>0</v>
      </c>
      <c r="S351" s="375">
        <f>ROUND(S352*S353/1000,1)</f>
        <v>0</v>
      </c>
      <c r="T351" s="375">
        <f>ROUND(T352*T353/1000,1)</f>
        <v>0</v>
      </c>
      <c r="U351" s="771">
        <f>Q351+T351</f>
        <v>0</v>
      </c>
      <c r="V351" s="491">
        <f t="shared" si="230"/>
        <v>0</v>
      </c>
      <c r="W351" s="492">
        <f t="shared" si="231"/>
        <v>0</v>
      </c>
      <c r="X351" s="493">
        <f t="shared" si="232"/>
        <v>0</v>
      </c>
    </row>
    <row r="352" spans="1:25" s="78" customFormat="1" ht="12">
      <c r="A352" s="598"/>
      <c r="B352" s="1117"/>
      <c r="C352" s="1225"/>
      <c r="D352" s="276"/>
      <c r="E352" s="277" t="s">
        <v>371</v>
      </c>
      <c r="F352" s="310" t="s">
        <v>228</v>
      </c>
      <c r="G352" s="376">
        <f>H352+I352</f>
        <v>0</v>
      </c>
      <c r="H352" s="377"/>
      <c r="I352" s="903"/>
      <c r="J352" s="963"/>
      <c r="K352" s="1035" t="s">
        <v>20</v>
      </c>
      <c r="L352" s="376">
        <f>M352+N352</f>
        <v>0</v>
      </c>
      <c r="M352" s="377"/>
      <c r="N352" s="378"/>
      <c r="O352" s="837"/>
      <c r="P352" s="1035" t="s">
        <v>20</v>
      </c>
      <c r="Q352" s="376">
        <f>R352+S352</f>
        <v>0</v>
      </c>
      <c r="R352" s="377"/>
      <c r="S352" s="378"/>
      <c r="T352" s="378"/>
      <c r="U352" s="1035" t="s">
        <v>20</v>
      </c>
      <c r="V352" s="503" t="s">
        <v>20</v>
      </c>
      <c r="W352" s="504" t="s">
        <v>20</v>
      </c>
      <c r="X352" s="505" t="s">
        <v>20</v>
      </c>
    </row>
    <row r="353" spans="1:24" s="78" customFormat="1" ht="12.6" thickBot="1">
      <c r="A353" s="598"/>
      <c r="B353" s="1064"/>
      <c r="C353" s="1175"/>
      <c r="D353" s="154"/>
      <c r="E353" s="73" t="s">
        <v>225</v>
      </c>
      <c r="F353" s="153" t="s">
        <v>45</v>
      </c>
      <c r="G353" s="379">
        <f>IF(I353+H353&gt;0,AVERAGE(H353:I353),0)</f>
        <v>0</v>
      </c>
      <c r="H353" s="380"/>
      <c r="I353" s="904"/>
      <c r="J353" s="964"/>
      <c r="K353" s="1036" t="s">
        <v>20</v>
      </c>
      <c r="L353" s="379">
        <f>IF(N353+M353&gt;0,AVERAGE(M353:N353),0)</f>
        <v>0</v>
      </c>
      <c r="M353" s="380"/>
      <c r="N353" s="381"/>
      <c r="O353" s="838"/>
      <c r="P353" s="1036" t="s">
        <v>20</v>
      </c>
      <c r="Q353" s="379">
        <f>IF(S353+R353&gt;0,AVERAGE(R353:S353),0)</f>
        <v>0</v>
      </c>
      <c r="R353" s="380"/>
      <c r="S353" s="381"/>
      <c r="T353" s="381"/>
      <c r="U353" s="1036" t="s">
        <v>20</v>
      </c>
      <c r="V353" s="506" t="s">
        <v>20</v>
      </c>
      <c r="W353" s="507" t="s">
        <v>20</v>
      </c>
      <c r="X353" s="508" t="s">
        <v>20</v>
      </c>
    </row>
    <row r="354" spans="1:24" s="78" customFormat="1" ht="16.5" customHeight="1" thickTop="1" thickBot="1">
      <c r="A354" s="598"/>
      <c r="B354" s="1120" t="s">
        <v>593</v>
      </c>
      <c r="C354" s="1181">
        <v>2274</v>
      </c>
      <c r="D354" s="141"/>
      <c r="E354" s="327" t="s">
        <v>650</v>
      </c>
      <c r="F354" s="123" t="s">
        <v>26</v>
      </c>
      <c r="G354" s="731">
        <f>H354+I354</f>
        <v>0</v>
      </c>
      <c r="H354" s="509"/>
      <c r="I354" s="913"/>
      <c r="J354" s="973"/>
      <c r="K354" s="788">
        <f>G354+J354</f>
        <v>0</v>
      </c>
      <c r="L354" s="731">
        <f>M354+N354</f>
        <v>0</v>
      </c>
      <c r="M354" s="509"/>
      <c r="N354" s="696"/>
      <c r="O354" s="510"/>
      <c r="P354" s="788">
        <f>L354+O354</f>
        <v>0</v>
      </c>
      <c r="Q354" s="731">
        <f>R354+S354</f>
        <v>0</v>
      </c>
      <c r="R354" s="509"/>
      <c r="S354" s="696"/>
      <c r="T354" s="696"/>
      <c r="U354" s="788">
        <f>Q354+T354</f>
        <v>0</v>
      </c>
      <c r="V354" s="491">
        <f>IF(K354&gt;0,ROUND((G354/K354),3),0)</f>
        <v>0</v>
      </c>
      <c r="W354" s="492">
        <f>IF(P354&gt;0,ROUND((L354/P354),3),0)</f>
        <v>0</v>
      </c>
      <c r="X354" s="493">
        <f>IF(U354&gt;0,ROUND((Q354/U354),3),0)</f>
        <v>0</v>
      </c>
    </row>
    <row r="355" spans="1:24" s="78" customFormat="1" ht="15" thickTop="1" thickBot="1">
      <c r="A355" s="247"/>
      <c r="B355" s="1120" t="s">
        <v>594</v>
      </c>
      <c r="C355" s="1181">
        <v>2274</v>
      </c>
      <c r="D355" s="141"/>
      <c r="E355" s="327" t="s">
        <v>414</v>
      </c>
      <c r="F355" s="123" t="s">
        <v>26</v>
      </c>
      <c r="G355" s="328">
        <f>H355+I355</f>
        <v>0</v>
      </c>
      <c r="H355" s="621"/>
      <c r="I355" s="937"/>
      <c r="J355" s="994"/>
      <c r="K355" s="772">
        <f>G355+J355</f>
        <v>0</v>
      </c>
      <c r="L355" s="328">
        <f>M355+N355</f>
        <v>0</v>
      </c>
      <c r="M355" s="621"/>
      <c r="N355" s="622"/>
      <c r="O355" s="864"/>
      <c r="P355" s="772">
        <f>L355+O355</f>
        <v>0</v>
      </c>
      <c r="Q355" s="328">
        <f>R355+S355</f>
        <v>0</v>
      </c>
      <c r="R355" s="621"/>
      <c r="S355" s="622"/>
      <c r="T355" s="622"/>
      <c r="U355" s="772">
        <f>Q355+T355</f>
        <v>0</v>
      </c>
      <c r="V355" s="515">
        <f>IF(K355&gt;0,ROUND((G355/K355),3),0)</f>
        <v>0</v>
      </c>
      <c r="W355" s="516">
        <f>IF(P355&gt;0,ROUND((L355/P355),3),0)</f>
        <v>0</v>
      </c>
      <c r="X355" s="517">
        <f>IF(U355&gt;0,ROUND((Q355/U355),3),0)</f>
        <v>0</v>
      </c>
    </row>
    <row r="356" spans="1:24" s="78" customFormat="1" ht="27.6" thickTop="1" thickBot="1">
      <c r="A356" s="598"/>
      <c r="B356" s="1112" t="s">
        <v>641</v>
      </c>
      <c r="C356" s="1206">
        <v>2274</v>
      </c>
      <c r="D356" s="312"/>
      <c r="E356" s="313" t="s">
        <v>134</v>
      </c>
      <c r="F356" s="130" t="s">
        <v>26</v>
      </c>
      <c r="G356" s="1015" t="s">
        <v>20</v>
      </c>
      <c r="H356" s="32" t="s">
        <v>20</v>
      </c>
      <c r="I356" s="1016" t="s">
        <v>20</v>
      </c>
      <c r="J356" s="1017" t="s">
        <v>20</v>
      </c>
      <c r="K356" s="1018" t="s">
        <v>20</v>
      </c>
      <c r="L356" s="1015" t="s">
        <v>20</v>
      </c>
      <c r="M356" s="32" t="s">
        <v>20</v>
      </c>
      <c r="N356" s="1016" t="s">
        <v>20</v>
      </c>
      <c r="O356" s="1017" t="s">
        <v>20</v>
      </c>
      <c r="P356" s="1018" t="s">
        <v>20</v>
      </c>
      <c r="Q356" s="1015" t="s">
        <v>20</v>
      </c>
      <c r="R356" s="32" t="s">
        <v>20</v>
      </c>
      <c r="S356" s="1016" t="s">
        <v>20</v>
      </c>
      <c r="T356" s="1017" t="s">
        <v>20</v>
      </c>
      <c r="U356" s="1018" t="s">
        <v>20</v>
      </c>
      <c r="V356" s="1015" t="s">
        <v>20</v>
      </c>
      <c r="W356" s="32" t="s">
        <v>20</v>
      </c>
      <c r="X356" s="1016" t="s">
        <v>20</v>
      </c>
    </row>
    <row r="357" spans="1:24" s="181" customFormat="1" ht="18.600000000000001" thickBot="1">
      <c r="A357" s="597"/>
      <c r="B357" s="1121" t="s">
        <v>595</v>
      </c>
      <c r="C357" s="1227" t="s">
        <v>234</v>
      </c>
      <c r="D357" s="339"/>
      <c r="E357" s="340" t="s">
        <v>235</v>
      </c>
      <c r="F357" s="338" t="s">
        <v>26</v>
      </c>
      <c r="G357" s="639">
        <f t="shared" ref="G357:K357" si="233">ROUND(G358+G361+G364+G367+G368,1)</f>
        <v>0.6</v>
      </c>
      <c r="H357" s="640">
        <f t="shared" si="233"/>
        <v>0.6</v>
      </c>
      <c r="I357" s="940">
        <f t="shared" si="233"/>
        <v>0</v>
      </c>
      <c r="J357" s="785">
        <f t="shared" si="233"/>
        <v>0.2</v>
      </c>
      <c r="K357" s="785">
        <f t="shared" si="233"/>
        <v>0.8</v>
      </c>
      <c r="L357" s="639">
        <f t="shared" ref="L357:U357" si="234">ROUND(L358+L361+L364+L367+L368,1)</f>
        <v>0.8</v>
      </c>
      <c r="M357" s="640">
        <f t="shared" si="234"/>
        <v>0.8</v>
      </c>
      <c r="N357" s="641">
        <f t="shared" si="234"/>
        <v>0</v>
      </c>
      <c r="O357" s="647">
        <f t="shared" si="234"/>
        <v>0.2</v>
      </c>
      <c r="P357" s="785">
        <f t="shared" si="234"/>
        <v>1</v>
      </c>
      <c r="Q357" s="639">
        <f t="shared" si="234"/>
        <v>0.7</v>
      </c>
      <c r="R357" s="640">
        <f t="shared" si="234"/>
        <v>0.7</v>
      </c>
      <c r="S357" s="641">
        <f t="shared" si="234"/>
        <v>0</v>
      </c>
      <c r="T357" s="641">
        <f t="shared" si="234"/>
        <v>0.3</v>
      </c>
      <c r="U357" s="785">
        <f t="shared" si="234"/>
        <v>1</v>
      </c>
      <c r="V357" s="551">
        <f t="shared" ref="V357:V358" si="235">IF(K357&gt;0,ROUND((G357/K357),3),0)</f>
        <v>0.75</v>
      </c>
      <c r="W357" s="552">
        <f t="shared" ref="W357:W358" si="236">IF(P357&gt;0,ROUND((L357/P357),3),0)</f>
        <v>0.8</v>
      </c>
      <c r="X357" s="553">
        <f t="shared" ref="X357:X358" si="237">IF(U357&gt;0,ROUND((Q357/U357),3),0)</f>
        <v>0.7</v>
      </c>
    </row>
    <row r="358" spans="1:24" s="78" customFormat="1">
      <c r="A358" s="247"/>
      <c r="B358" s="1111" t="s">
        <v>596</v>
      </c>
      <c r="C358" s="1220">
        <v>2275</v>
      </c>
      <c r="D358" s="315"/>
      <c r="E358" s="316" t="s">
        <v>380</v>
      </c>
      <c r="F358" s="346" t="s">
        <v>26</v>
      </c>
      <c r="G358" s="292">
        <f>H358+I358</f>
        <v>0</v>
      </c>
      <c r="H358" s="374">
        <f>ROUND(H359*H360/1000,1)</f>
        <v>0</v>
      </c>
      <c r="I358" s="902">
        <f>ROUND(I359*I360/1000,1)</f>
        <v>0</v>
      </c>
      <c r="J358" s="962">
        <f>ROUND(J359*J360/1000,1)</f>
        <v>0</v>
      </c>
      <c r="K358" s="771">
        <f>G358+J358</f>
        <v>0</v>
      </c>
      <c r="L358" s="292">
        <f>M358+N358</f>
        <v>0</v>
      </c>
      <c r="M358" s="374">
        <f>ROUND(M359*M360/1000,1)</f>
        <v>0</v>
      </c>
      <c r="N358" s="375">
        <f>ROUND(N359*N360/1000,1)</f>
        <v>0</v>
      </c>
      <c r="O358" s="490">
        <f>ROUND(O359*O360/1000,1)</f>
        <v>0</v>
      </c>
      <c r="P358" s="771">
        <f>L358+O358</f>
        <v>0</v>
      </c>
      <c r="Q358" s="292">
        <f>R358+S358</f>
        <v>0</v>
      </c>
      <c r="R358" s="374">
        <f>ROUND(R359*R360/1000,1)</f>
        <v>0</v>
      </c>
      <c r="S358" s="375">
        <f>ROUND(S359*S360/1000,1)</f>
        <v>0</v>
      </c>
      <c r="T358" s="375">
        <f>ROUND(T359*T360/1000,1)</f>
        <v>0</v>
      </c>
      <c r="U358" s="771">
        <f>Q358+T358</f>
        <v>0</v>
      </c>
      <c r="V358" s="491">
        <f t="shared" si="235"/>
        <v>0</v>
      </c>
      <c r="W358" s="492">
        <f t="shared" si="236"/>
        <v>0</v>
      </c>
      <c r="X358" s="493">
        <f t="shared" si="237"/>
        <v>0</v>
      </c>
    </row>
    <row r="359" spans="1:24" s="78" customFormat="1" ht="12">
      <c r="A359" s="598"/>
      <c r="B359" s="1117"/>
      <c r="C359" s="1225"/>
      <c r="D359" s="276"/>
      <c r="E359" s="277" t="s">
        <v>371</v>
      </c>
      <c r="F359" s="310" t="s">
        <v>236</v>
      </c>
      <c r="G359" s="376">
        <f>H359+I359</f>
        <v>0</v>
      </c>
      <c r="H359" s="377"/>
      <c r="I359" s="903"/>
      <c r="J359" s="963"/>
      <c r="K359" s="1035" t="s">
        <v>20</v>
      </c>
      <c r="L359" s="376">
        <f>M359+N359</f>
        <v>0</v>
      </c>
      <c r="M359" s="377"/>
      <c r="N359" s="378"/>
      <c r="O359" s="837"/>
      <c r="P359" s="1035" t="s">
        <v>20</v>
      </c>
      <c r="Q359" s="376">
        <f>R359+S359</f>
        <v>0</v>
      </c>
      <c r="R359" s="377"/>
      <c r="S359" s="378"/>
      <c r="T359" s="378"/>
      <c r="U359" s="1035" t="s">
        <v>20</v>
      </c>
      <c r="V359" s="503" t="s">
        <v>20</v>
      </c>
      <c r="W359" s="504" t="s">
        <v>20</v>
      </c>
      <c r="X359" s="505" t="s">
        <v>20</v>
      </c>
    </row>
    <row r="360" spans="1:24" s="78" customFormat="1" ht="12.6" thickBot="1">
      <c r="A360" s="598"/>
      <c r="B360" s="1064"/>
      <c r="C360" s="1175"/>
      <c r="D360" s="154"/>
      <c r="E360" s="73" t="s">
        <v>237</v>
      </c>
      <c r="F360" s="153" t="s">
        <v>45</v>
      </c>
      <c r="G360" s="379">
        <f>IF(I360+H360&gt;0,AVERAGE(H360:I360),0)</f>
        <v>0</v>
      </c>
      <c r="H360" s="380"/>
      <c r="I360" s="904"/>
      <c r="J360" s="964"/>
      <c r="K360" s="1036" t="s">
        <v>20</v>
      </c>
      <c r="L360" s="379">
        <f>IF(N360+M360&gt;0,AVERAGE(M360:N360),0)</f>
        <v>0</v>
      </c>
      <c r="M360" s="380"/>
      <c r="N360" s="381"/>
      <c r="O360" s="838"/>
      <c r="P360" s="1036" t="s">
        <v>20</v>
      </c>
      <c r="Q360" s="379">
        <f>IF(S360+R360&gt;0,AVERAGE(R360:S360),0)</f>
        <v>0</v>
      </c>
      <c r="R360" s="380"/>
      <c r="S360" s="381"/>
      <c r="T360" s="381"/>
      <c r="U360" s="1036" t="s">
        <v>20</v>
      </c>
      <c r="V360" s="506" t="s">
        <v>20</v>
      </c>
      <c r="W360" s="507" t="s">
        <v>20</v>
      </c>
      <c r="X360" s="508" t="s">
        <v>20</v>
      </c>
    </row>
    <row r="361" spans="1:24" s="78" customFormat="1" ht="14.4" thickTop="1">
      <c r="A361" s="247"/>
      <c r="B361" s="1112" t="s">
        <v>597</v>
      </c>
      <c r="C361" s="1206">
        <v>2275</v>
      </c>
      <c r="D361" s="341"/>
      <c r="E361" s="152" t="s">
        <v>381</v>
      </c>
      <c r="F361" s="130" t="s">
        <v>26</v>
      </c>
      <c r="G361" s="292">
        <f>H361+I361</f>
        <v>0</v>
      </c>
      <c r="H361" s="374">
        <f>ROUND(H362*H363/1000,1)</f>
        <v>0</v>
      </c>
      <c r="I361" s="902">
        <f>ROUND(I362*I363/1000,1)</f>
        <v>0</v>
      </c>
      <c r="J361" s="962">
        <f>ROUND(J362*J363/1000,1)</f>
        <v>0</v>
      </c>
      <c r="K361" s="771">
        <f>G361+J361</f>
        <v>0</v>
      </c>
      <c r="L361" s="292">
        <f>M361+N361</f>
        <v>0</v>
      </c>
      <c r="M361" s="374">
        <f>ROUND(M362*M363/1000,1)</f>
        <v>0</v>
      </c>
      <c r="N361" s="375">
        <f>ROUND(N362*N363/1000,1)</f>
        <v>0</v>
      </c>
      <c r="O361" s="490">
        <f>ROUND(O362*O363/1000,1)</f>
        <v>0</v>
      </c>
      <c r="P361" s="771">
        <f>L361+O361</f>
        <v>0</v>
      </c>
      <c r="Q361" s="292">
        <f>R361+S361</f>
        <v>0</v>
      </c>
      <c r="R361" s="374">
        <f>ROUND(R362*R363/1000,1)</f>
        <v>0</v>
      </c>
      <c r="S361" s="375">
        <f>ROUND(S362*S363/1000,1)</f>
        <v>0</v>
      </c>
      <c r="T361" s="375">
        <f>ROUND(T362*T363/1000,1)</f>
        <v>0</v>
      </c>
      <c r="U361" s="771">
        <f>Q361+T361</f>
        <v>0</v>
      </c>
      <c r="V361" s="491">
        <f t="shared" ref="V361" si="238">IF(K361&gt;0,ROUND((G361/K361),3),0)</f>
        <v>0</v>
      </c>
      <c r="W361" s="492">
        <f t="shared" ref="W361" si="239">IF(P361&gt;0,ROUND((L361/P361),3),0)</f>
        <v>0</v>
      </c>
      <c r="X361" s="493">
        <f t="shared" ref="X361" si="240">IF(U361&gt;0,ROUND((Q361/U361),3),0)</f>
        <v>0</v>
      </c>
    </row>
    <row r="362" spans="1:24" s="78" customFormat="1" ht="12">
      <c r="A362" s="598"/>
      <c r="B362" s="1117"/>
      <c r="C362" s="1225"/>
      <c r="D362" s="276"/>
      <c r="E362" s="277" t="s">
        <v>371</v>
      </c>
      <c r="F362" s="310" t="s">
        <v>131</v>
      </c>
      <c r="G362" s="376">
        <f>H362+I362</f>
        <v>0</v>
      </c>
      <c r="H362" s="377"/>
      <c r="I362" s="903"/>
      <c r="J362" s="963"/>
      <c r="K362" s="1035" t="s">
        <v>20</v>
      </c>
      <c r="L362" s="376">
        <f>M362+N362</f>
        <v>0</v>
      </c>
      <c r="M362" s="377"/>
      <c r="N362" s="378"/>
      <c r="O362" s="837"/>
      <c r="P362" s="1035" t="s">
        <v>20</v>
      </c>
      <c r="Q362" s="376">
        <f>R362+S362</f>
        <v>0</v>
      </c>
      <c r="R362" s="377"/>
      <c r="S362" s="378"/>
      <c r="T362" s="378"/>
      <c r="U362" s="1035" t="s">
        <v>20</v>
      </c>
      <c r="V362" s="503" t="s">
        <v>20</v>
      </c>
      <c r="W362" s="504" t="s">
        <v>20</v>
      </c>
      <c r="X362" s="505" t="s">
        <v>20</v>
      </c>
    </row>
    <row r="363" spans="1:24" s="78" customFormat="1" ht="12.6" thickBot="1">
      <c r="A363" s="598"/>
      <c r="B363" s="1064"/>
      <c r="C363" s="1175"/>
      <c r="D363" s="154"/>
      <c r="E363" s="73" t="s">
        <v>238</v>
      </c>
      <c r="F363" s="153" t="s">
        <v>45</v>
      </c>
      <c r="G363" s="379">
        <f>IF(I363+H363&gt;0,AVERAGE(H363:I363),0)</f>
        <v>0</v>
      </c>
      <c r="H363" s="380"/>
      <c r="I363" s="904"/>
      <c r="J363" s="964"/>
      <c r="K363" s="1036" t="s">
        <v>20</v>
      </c>
      <c r="L363" s="379">
        <f>IF(N363+M363&gt;0,AVERAGE(M363:N363),0)</f>
        <v>0</v>
      </c>
      <c r="M363" s="380"/>
      <c r="N363" s="381"/>
      <c r="O363" s="838"/>
      <c r="P363" s="1036" t="s">
        <v>20</v>
      </c>
      <c r="Q363" s="379">
        <f>IF(S363+R363&gt;0,AVERAGE(R363:S363),0)</f>
        <v>0</v>
      </c>
      <c r="R363" s="380"/>
      <c r="S363" s="381"/>
      <c r="T363" s="381"/>
      <c r="U363" s="1036" t="s">
        <v>20</v>
      </c>
      <c r="V363" s="506" t="s">
        <v>20</v>
      </c>
      <c r="W363" s="507" t="s">
        <v>20</v>
      </c>
      <c r="X363" s="508" t="s">
        <v>20</v>
      </c>
    </row>
    <row r="364" spans="1:24" s="78" customFormat="1" ht="14.4" thickTop="1">
      <c r="A364" s="247"/>
      <c r="B364" s="1112" t="s">
        <v>598</v>
      </c>
      <c r="C364" s="1206">
        <v>2275</v>
      </c>
      <c r="D364" s="341"/>
      <c r="E364" s="152" t="s">
        <v>382</v>
      </c>
      <c r="F364" s="130" t="s">
        <v>26</v>
      </c>
      <c r="G364" s="292">
        <f>H364+I364</f>
        <v>0</v>
      </c>
      <c r="H364" s="374">
        <f>ROUND(H365*H366/1000,1)</f>
        <v>0</v>
      </c>
      <c r="I364" s="902">
        <f>ROUND(I365*I366/1000,1)</f>
        <v>0</v>
      </c>
      <c r="J364" s="962">
        <f>ROUND(J365*J366/1000,1)</f>
        <v>0</v>
      </c>
      <c r="K364" s="771">
        <f>G364+J364</f>
        <v>0</v>
      </c>
      <c r="L364" s="292">
        <f>M364+N364</f>
        <v>0</v>
      </c>
      <c r="M364" s="374">
        <f>ROUND(M365*M366/1000,1)</f>
        <v>0</v>
      </c>
      <c r="N364" s="375">
        <f>ROUND(N365*N366/1000,1)</f>
        <v>0</v>
      </c>
      <c r="O364" s="490">
        <f>ROUND(O365*O366/1000,1)</f>
        <v>0</v>
      </c>
      <c r="P364" s="771">
        <f>L364+O364</f>
        <v>0</v>
      </c>
      <c r="Q364" s="292">
        <f>R364+S364</f>
        <v>0</v>
      </c>
      <c r="R364" s="374">
        <f>ROUND(R365*R366/1000,1)</f>
        <v>0</v>
      </c>
      <c r="S364" s="375">
        <f>ROUND(S365*S366/1000,1)</f>
        <v>0</v>
      </c>
      <c r="T364" s="375">
        <f>ROUND(T365*T366/1000,1)</f>
        <v>0</v>
      </c>
      <c r="U364" s="771">
        <f>Q364+T364</f>
        <v>0</v>
      </c>
      <c r="V364" s="491">
        <f t="shared" ref="V364" si="241">IF(K364&gt;0,ROUND((G364/K364),3),0)</f>
        <v>0</v>
      </c>
      <c r="W364" s="492">
        <f t="shared" ref="W364" si="242">IF(P364&gt;0,ROUND((L364/P364),3),0)</f>
        <v>0</v>
      </c>
      <c r="X364" s="493">
        <f t="shared" ref="X364" si="243">IF(U364&gt;0,ROUND((Q364/U364),3),0)</f>
        <v>0</v>
      </c>
    </row>
    <row r="365" spans="1:24" s="78" customFormat="1" ht="12">
      <c r="A365" s="598"/>
      <c r="B365" s="1117"/>
      <c r="C365" s="1225"/>
      <c r="D365" s="276"/>
      <c r="E365" s="277" t="s">
        <v>371</v>
      </c>
      <c r="F365" s="310" t="s">
        <v>228</v>
      </c>
      <c r="G365" s="376">
        <f>H365+I365</f>
        <v>0</v>
      </c>
      <c r="H365" s="377"/>
      <c r="I365" s="903"/>
      <c r="J365" s="963"/>
      <c r="K365" s="1035" t="s">
        <v>20</v>
      </c>
      <c r="L365" s="376">
        <f>M365+N365</f>
        <v>0</v>
      </c>
      <c r="M365" s="377"/>
      <c r="N365" s="378"/>
      <c r="O365" s="837"/>
      <c r="P365" s="1035" t="s">
        <v>20</v>
      </c>
      <c r="Q365" s="376">
        <f>R365+S365</f>
        <v>0</v>
      </c>
      <c r="R365" s="377"/>
      <c r="S365" s="378"/>
      <c r="T365" s="378"/>
      <c r="U365" s="1035" t="s">
        <v>20</v>
      </c>
      <c r="V365" s="503" t="s">
        <v>20</v>
      </c>
      <c r="W365" s="504" t="s">
        <v>20</v>
      </c>
      <c r="X365" s="505" t="s">
        <v>20</v>
      </c>
    </row>
    <row r="366" spans="1:24" s="78" customFormat="1" ht="12.6" thickBot="1">
      <c r="A366" s="598"/>
      <c r="B366" s="1064"/>
      <c r="C366" s="1175"/>
      <c r="D366" s="154"/>
      <c r="E366" s="142" t="s">
        <v>239</v>
      </c>
      <c r="F366" s="153" t="s">
        <v>45</v>
      </c>
      <c r="G366" s="379">
        <f>IF(I366+H366&gt;0,AVERAGE(H366:I366),0)</f>
        <v>0</v>
      </c>
      <c r="H366" s="380"/>
      <c r="I366" s="904"/>
      <c r="J366" s="964"/>
      <c r="K366" s="1036" t="s">
        <v>20</v>
      </c>
      <c r="L366" s="379">
        <f>IF(N366+M366&gt;0,AVERAGE(M366:N366),0)</f>
        <v>0</v>
      </c>
      <c r="M366" s="380"/>
      <c r="N366" s="381"/>
      <c r="O366" s="838"/>
      <c r="P366" s="1036" t="s">
        <v>20</v>
      </c>
      <c r="Q366" s="379">
        <f>IF(S366+R366&gt;0,AVERAGE(R366:S366),0)</f>
        <v>0</v>
      </c>
      <c r="R366" s="380"/>
      <c r="S366" s="381"/>
      <c r="T366" s="381"/>
      <c r="U366" s="1036" t="s">
        <v>20</v>
      </c>
      <c r="V366" s="506" t="s">
        <v>20</v>
      </c>
      <c r="W366" s="507" t="s">
        <v>20</v>
      </c>
      <c r="X366" s="508" t="s">
        <v>20</v>
      </c>
    </row>
    <row r="367" spans="1:24" s="78" customFormat="1" ht="16.5" customHeight="1" thickTop="1" thickBot="1">
      <c r="A367" s="598"/>
      <c r="B367" s="1120" t="s">
        <v>599</v>
      </c>
      <c r="C367" s="1181">
        <v>2275</v>
      </c>
      <c r="D367" s="141"/>
      <c r="E367" s="327" t="s">
        <v>652</v>
      </c>
      <c r="F367" s="123" t="s">
        <v>26</v>
      </c>
      <c r="G367" s="731">
        <f>H367+I367</f>
        <v>0</v>
      </c>
      <c r="H367" s="509"/>
      <c r="I367" s="913"/>
      <c r="J367" s="973"/>
      <c r="K367" s="788">
        <f>G367+J367</f>
        <v>0</v>
      </c>
      <c r="L367" s="731">
        <f>M367+N367</f>
        <v>0</v>
      </c>
      <c r="M367" s="509"/>
      <c r="N367" s="696"/>
      <c r="O367" s="510"/>
      <c r="P367" s="788">
        <f>L367+O367</f>
        <v>0</v>
      </c>
      <c r="Q367" s="731">
        <f>R367+S367</f>
        <v>0</v>
      </c>
      <c r="R367" s="509"/>
      <c r="S367" s="696"/>
      <c r="T367" s="696"/>
      <c r="U367" s="788">
        <f>Q367+T367</f>
        <v>0</v>
      </c>
      <c r="V367" s="491">
        <f t="shared" ref="V367" si="244">IF(K367&gt;0,ROUND((G367/K367),3),0)</f>
        <v>0</v>
      </c>
      <c r="W367" s="492">
        <f t="shared" ref="W367" si="245">IF(P367&gt;0,ROUND((L367/P367),3),0)</f>
        <v>0</v>
      </c>
      <c r="X367" s="493">
        <f t="shared" ref="X367" si="246">IF(U367&gt;0,ROUND((Q367/U367),3),0)</f>
        <v>0</v>
      </c>
    </row>
    <row r="368" spans="1:24" s="78" customFormat="1" ht="15" thickTop="1" thickBot="1">
      <c r="A368" s="247"/>
      <c r="B368" s="1120" t="s">
        <v>600</v>
      </c>
      <c r="C368" s="1181">
        <v>2275</v>
      </c>
      <c r="D368" s="141"/>
      <c r="E368" s="327" t="s">
        <v>413</v>
      </c>
      <c r="F368" s="123" t="s">
        <v>26</v>
      </c>
      <c r="G368" s="328">
        <f>H368+I368</f>
        <v>0.6</v>
      </c>
      <c r="H368" s="621">
        <v>0.6</v>
      </c>
      <c r="I368" s="937"/>
      <c r="J368" s="994">
        <v>0.2</v>
      </c>
      <c r="K368" s="772">
        <f>G368+J368</f>
        <v>0.8</v>
      </c>
      <c r="L368" s="328">
        <f>M368+N368</f>
        <v>0.8</v>
      </c>
      <c r="M368" s="621">
        <v>0.8</v>
      </c>
      <c r="N368" s="622"/>
      <c r="O368" s="864">
        <v>0.2</v>
      </c>
      <c r="P368" s="772">
        <f>L368+O368</f>
        <v>1</v>
      </c>
      <c r="Q368" s="328">
        <f>R368+S368</f>
        <v>0.7</v>
      </c>
      <c r="R368" s="621">
        <v>0.7</v>
      </c>
      <c r="S368" s="622"/>
      <c r="T368" s="622">
        <v>0.3</v>
      </c>
      <c r="U368" s="772">
        <f>Q368+T368</f>
        <v>1</v>
      </c>
      <c r="V368" s="515">
        <f t="shared" ref="V368" si="247">IF(K368&gt;0,ROUND((G368/K368),3),0)</f>
        <v>0.75</v>
      </c>
      <c r="W368" s="516">
        <f t="shared" ref="W368" si="248">IF(P368&gt;0,ROUND((L368/P368),3),0)</f>
        <v>0.8</v>
      </c>
      <c r="X368" s="517">
        <f t="shared" ref="X368" si="249">IF(U368&gt;0,ROUND((Q368/U368),3),0)</f>
        <v>0.7</v>
      </c>
    </row>
    <row r="369" spans="1:24" s="78" customFormat="1" ht="27.6" thickTop="1" thickBot="1">
      <c r="A369" s="598"/>
      <c r="B369" s="1112" t="s">
        <v>642</v>
      </c>
      <c r="C369" s="1206">
        <v>2275</v>
      </c>
      <c r="D369" s="312"/>
      <c r="E369" s="313" t="s">
        <v>134</v>
      </c>
      <c r="F369" s="130" t="s">
        <v>26</v>
      </c>
      <c r="G369" s="1023" t="s">
        <v>20</v>
      </c>
      <c r="H369" s="633" t="s">
        <v>20</v>
      </c>
      <c r="I369" s="1024" t="s">
        <v>20</v>
      </c>
      <c r="J369" s="1025" t="s">
        <v>20</v>
      </c>
      <c r="K369" s="1018" t="s">
        <v>20</v>
      </c>
      <c r="L369" s="1023" t="s">
        <v>20</v>
      </c>
      <c r="M369" s="633" t="s">
        <v>20</v>
      </c>
      <c r="N369" s="1024" t="s">
        <v>20</v>
      </c>
      <c r="O369" s="1025" t="s">
        <v>20</v>
      </c>
      <c r="P369" s="1018" t="s">
        <v>20</v>
      </c>
      <c r="Q369" s="1023" t="s">
        <v>20</v>
      </c>
      <c r="R369" s="633" t="s">
        <v>20</v>
      </c>
      <c r="S369" s="1024" t="s">
        <v>20</v>
      </c>
      <c r="T369" s="1025" t="s">
        <v>20</v>
      </c>
      <c r="U369" s="1018" t="s">
        <v>20</v>
      </c>
      <c r="V369" s="1015" t="s">
        <v>20</v>
      </c>
      <c r="W369" s="32" t="s">
        <v>20</v>
      </c>
      <c r="X369" s="1016" t="s">
        <v>20</v>
      </c>
    </row>
    <row r="370" spans="1:24" s="272" customFormat="1" ht="18.600000000000001" thickBot="1">
      <c r="A370" s="597"/>
      <c r="B370" s="1109" t="s">
        <v>601</v>
      </c>
      <c r="C370" s="1228">
        <v>2276</v>
      </c>
      <c r="D370" s="307"/>
      <c r="E370" s="308" t="s">
        <v>430</v>
      </c>
      <c r="F370" s="314" t="s">
        <v>26</v>
      </c>
      <c r="G370" s="325">
        <f>H370+I370</f>
        <v>0</v>
      </c>
      <c r="H370" s="1026"/>
      <c r="I370" s="1027"/>
      <c r="J370" s="1028"/>
      <c r="K370" s="783">
        <f>G370+J370</f>
        <v>0</v>
      </c>
      <c r="L370" s="325">
        <f>M370+N370</f>
        <v>0</v>
      </c>
      <c r="M370" s="1026"/>
      <c r="N370" s="1029"/>
      <c r="O370" s="1030"/>
      <c r="P370" s="783">
        <f>L370+O370</f>
        <v>0</v>
      </c>
      <c r="Q370" s="325">
        <f>R370+S370</f>
        <v>0</v>
      </c>
      <c r="R370" s="1026"/>
      <c r="S370" s="1029"/>
      <c r="T370" s="1029"/>
      <c r="U370" s="783">
        <f>Q370+T370</f>
        <v>0</v>
      </c>
      <c r="V370" s="554">
        <f t="shared" ref="V370:V374" si="250">IF(K370&gt;0,ROUND((G370/K370),3),0)</f>
        <v>0</v>
      </c>
      <c r="W370" s="555">
        <f t="shared" ref="W370:W374" si="251">IF(P370&gt;0,ROUND((L370/P370),3),0)</f>
        <v>0</v>
      </c>
      <c r="X370" s="556">
        <f t="shared" ref="X370:X374" si="252">IF(U370&gt;0,ROUND((Q370/U370),3),0)</f>
        <v>0</v>
      </c>
    </row>
    <row r="371" spans="1:24" s="55" customFormat="1" ht="28.2" thickBot="1">
      <c r="A371" s="597"/>
      <c r="B371" s="1062" t="s">
        <v>602</v>
      </c>
      <c r="C371" s="1198" t="s">
        <v>241</v>
      </c>
      <c r="D371" s="59"/>
      <c r="E371" s="182" t="s">
        <v>242</v>
      </c>
      <c r="F371" s="63" t="s">
        <v>26</v>
      </c>
      <c r="G371" s="428">
        <f>G372+G373</f>
        <v>0</v>
      </c>
      <c r="H371" s="429">
        <f t="shared" ref="H371" si="253">H372+H373</f>
        <v>0</v>
      </c>
      <c r="I371" s="941">
        <f>I372+I373</f>
        <v>0</v>
      </c>
      <c r="J371" s="789">
        <f t="shared" ref="J371" si="254">J372+J373</f>
        <v>4.5</v>
      </c>
      <c r="K371" s="789">
        <f>K372+K373</f>
        <v>4.5</v>
      </c>
      <c r="L371" s="428">
        <f>L372+L373</f>
        <v>0</v>
      </c>
      <c r="M371" s="429">
        <f t="shared" ref="M371" si="255">M372+M373</f>
        <v>0</v>
      </c>
      <c r="N371" s="430">
        <f>N372+N373</f>
        <v>0</v>
      </c>
      <c r="O371" s="865">
        <f t="shared" ref="O371" si="256">O372+O373</f>
        <v>4.7</v>
      </c>
      <c r="P371" s="789">
        <f>P372+P373</f>
        <v>4.7</v>
      </c>
      <c r="Q371" s="428">
        <f>Q372+Q373</f>
        <v>0</v>
      </c>
      <c r="R371" s="429">
        <f t="shared" ref="R371" si="257">R372+R373</f>
        <v>0</v>
      </c>
      <c r="S371" s="430">
        <f>S372+S373</f>
        <v>0</v>
      </c>
      <c r="T371" s="430">
        <f t="shared" ref="T371" si="258">T372+T373</f>
        <v>5</v>
      </c>
      <c r="U371" s="789">
        <f>U372+U373</f>
        <v>5</v>
      </c>
      <c r="V371" s="487">
        <f t="shared" si="250"/>
        <v>0</v>
      </c>
      <c r="W371" s="488">
        <f t="shared" si="251"/>
        <v>0</v>
      </c>
      <c r="X371" s="489">
        <f t="shared" si="252"/>
        <v>0</v>
      </c>
    </row>
    <row r="372" spans="1:24" s="55" customFormat="1" ht="27" thickBot="1">
      <c r="A372" s="597"/>
      <c r="B372" s="1110" t="s">
        <v>603</v>
      </c>
      <c r="C372" s="1229">
        <v>2281</v>
      </c>
      <c r="D372" s="725"/>
      <c r="E372" s="727" t="s">
        <v>605</v>
      </c>
      <c r="F372" s="335" t="s">
        <v>26</v>
      </c>
      <c r="G372" s="726">
        <f>H372+I372</f>
        <v>0</v>
      </c>
      <c r="H372" s="723"/>
      <c r="I372" s="942"/>
      <c r="J372" s="995"/>
      <c r="K372" s="790">
        <f>G372+J372</f>
        <v>0</v>
      </c>
      <c r="L372" s="726">
        <f>M372+N372</f>
        <v>0</v>
      </c>
      <c r="M372" s="723"/>
      <c r="N372" s="724"/>
      <c r="O372" s="866"/>
      <c r="P372" s="790">
        <f>L372+O372</f>
        <v>0</v>
      </c>
      <c r="Q372" s="726">
        <f>R372+S372</f>
        <v>0</v>
      </c>
      <c r="R372" s="723"/>
      <c r="S372" s="724"/>
      <c r="T372" s="724"/>
      <c r="U372" s="790">
        <f>Q372+T372</f>
        <v>0</v>
      </c>
      <c r="V372" s="722">
        <f t="shared" si="250"/>
        <v>0</v>
      </c>
      <c r="W372" s="488">
        <f t="shared" si="251"/>
        <v>0</v>
      </c>
      <c r="X372" s="489">
        <f t="shared" si="252"/>
        <v>0</v>
      </c>
    </row>
    <row r="373" spans="1:24" s="55" customFormat="1" ht="27" thickBot="1">
      <c r="A373" s="597"/>
      <c r="B373" s="1110" t="s">
        <v>604</v>
      </c>
      <c r="C373" s="1219">
        <v>2282</v>
      </c>
      <c r="D373" s="336"/>
      <c r="E373" s="608" t="s">
        <v>244</v>
      </c>
      <c r="F373" s="335" t="s">
        <v>26</v>
      </c>
      <c r="G373" s="425">
        <f t="shared" ref="G373:K373" si="259">G374++G377</f>
        <v>0</v>
      </c>
      <c r="H373" s="1022">
        <f t="shared" si="259"/>
        <v>0</v>
      </c>
      <c r="I373" s="939">
        <f t="shared" si="259"/>
        <v>0</v>
      </c>
      <c r="J373" s="787">
        <f t="shared" si="259"/>
        <v>4.5</v>
      </c>
      <c r="K373" s="787">
        <f t="shared" si="259"/>
        <v>4.5</v>
      </c>
      <c r="L373" s="425">
        <f t="shared" ref="L373:U373" si="260">L374++L377</f>
        <v>0</v>
      </c>
      <c r="M373" s="298">
        <f t="shared" si="260"/>
        <v>0</v>
      </c>
      <c r="N373" s="299">
        <f t="shared" si="260"/>
        <v>0</v>
      </c>
      <c r="O373" s="471">
        <f t="shared" si="260"/>
        <v>4.7</v>
      </c>
      <c r="P373" s="787">
        <f t="shared" si="260"/>
        <v>4.7</v>
      </c>
      <c r="Q373" s="425">
        <f t="shared" si="260"/>
        <v>0</v>
      </c>
      <c r="R373" s="298">
        <f t="shared" si="260"/>
        <v>0</v>
      </c>
      <c r="S373" s="299">
        <f t="shared" si="260"/>
        <v>0</v>
      </c>
      <c r="T373" s="299">
        <f t="shared" si="260"/>
        <v>5</v>
      </c>
      <c r="U373" s="787">
        <f t="shared" si="260"/>
        <v>5</v>
      </c>
      <c r="V373" s="551">
        <f t="shared" si="250"/>
        <v>0</v>
      </c>
      <c r="W373" s="552">
        <f t="shared" si="251"/>
        <v>0</v>
      </c>
      <c r="X373" s="553">
        <f t="shared" si="252"/>
        <v>0</v>
      </c>
    </row>
    <row r="374" spans="1:24" s="13" customFormat="1" ht="15.6">
      <c r="A374" s="74"/>
      <c r="B374" s="1070" t="s">
        <v>436</v>
      </c>
      <c r="C374" s="1230">
        <v>2282</v>
      </c>
      <c r="D374" s="183" t="s">
        <v>245</v>
      </c>
      <c r="E374" s="91" t="s">
        <v>246</v>
      </c>
      <c r="F374" s="34" t="s">
        <v>26</v>
      </c>
      <c r="G374" s="292">
        <f>H374+I374</f>
        <v>0</v>
      </c>
      <c r="H374" s="374">
        <f>ROUND(H375*H376/1000,1)</f>
        <v>0</v>
      </c>
      <c r="I374" s="902">
        <f>ROUND(I375*I376/1000,1)</f>
        <v>0</v>
      </c>
      <c r="J374" s="1362">
        <f>ROUND(J375*J376/1000,1)</f>
        <v>4.5</v>
      </c>
      <c r="K374" s="771">
        <f t="shared" ref="K374" si="261">G374+J374</f>
        <v>4.5</v>
      </c>
      <c r="L374" s="292">
        <f>M374+N374</f>
        <v>0</v>
      </c>
      <c r="M374" s="374">
        <f>ROUND(M375*M376/1000,1)</f>
        <v>0</v>
      </c>
      <c r="N374" s="375">
        <f>ROUND(N375*N376/1000,1)</f>
        <v>0</v>
      </c>
      <c r="O374" s="490">
        <f>ROUND(O375*O376/1000,1)</f>
        <v>4.7</v>
      </c>
      <c r="P374" s="771">
        <f t="shared" ref="P374" si="262">L374+O374</f>
        <v>4.7</v>
      </c>
      <c r="Q374" s="292">
        <f>R374+S374</f>
        <v>0</v>
      </c>
      <c r="R374" s="374">
        <f>ROUND(R375*R376/1000,1)</f>
        <v>0</v>
      </c>
      <c r="S374" s="902">
        <f>ROUND(S375*S376/1000,1)</f>
        <v>0</v>
      </c>
      <c r="T374" s="1362">
        <f>ROUND(T375*T376/1000,1)</f>
        <v>5</v>
      </c>
      <c r="U374" s="771">
        <f t="shared" ref="U374" si="263">Q374+T374</f>
        <v>5</v>
      </c>
      <c r="V374" s="491">
        <f t="shared" si="250"/>
        <v>0</v>
      </c>
      <c r="W374" s="492">
        <f t="shared" si="251"/>
        <v>0</v>
      </c>
      <c r="X374" s="493">
        <f t="shared" si="252"/>
        <v>0</v>
      </c>
    </row>
    <row r="375" spans="1:24" s="135" customFormat="1" ht="12">
      <c r="A375" s="598"/>
      <c r="B375" s="1106"/>
      <c r="C375" s="1231"/>
      <c r="D375" s="184" t="s">
        <v>245</v>
      </c>
      <c r="E375" s="171" t="s">
        <v>247</v>
      </c>
      <c r="F375" s="163" t="s">
        <v>22</v>
      </c>
      <c r="G375" s="376">
        <f>H375+I375</f>
        <v>0</v>
      </c>
      <c r="H375" s="377"/>
      <c r="I375" s="903"/>
      <c r="J375" s="963">
        <v>15</v>
      </c>
      <c r="K375" s="1035" t="s">
        <v>20</v>
      </c>
      <c r="L375" s="376">
        <f>M375+N375</f>
        <v>0</v>
      </c>
      <c r="M375" s="377"/>
      <c r="N375" s="378"/>
      <c r="O375" s="837">
        <v>15</v>
      </c>
      <c r="P375" s="1035" t="s">
        <v>20</v>
      </c>
      <c r="Q375" s="376">
        <f>R375+S375</f>
        <v>0</v>
      </c>
      <c r="R375" s="377"/>
      <c r="S375" s="903"/>
      <c r="T375" s="963">
        <v>15</v>
      </c>
      <c r="U375" s="1035" t="s">
        <v>20</v>
      </c>
      <c r="V375" s="503" t="s">
        <v>20</v>
      </c>
      <c r="W375" s="504" t="s">
        <v>20</v>
      </c>
      <c r="X375" s="505" t="s">
        <v>20</v>
      </c>
    </row>
    <row r="376" spans="1:24" s="135" customFormat="1" ht="12.6" thickBot="1">
      <c r="A376" s="598"/>
      <c r="B376" s="1107"/>
      <c r="C376" s="1232"/>
      <c r="D376" s="185" t="s">
        <v>245</v>
      </c>
      <c r="E376" s="173" t="s">
        <v>248</v>
      </c>
      <c r="F376" s="165" t="s">
        <v>45</v>
      </c>
      <c r="G376" s="379">
        <f>IF(I376+H376&gt;0,AVERAGE(H376:I376),0)</f>
        <v>0</v>
      </c>
      <c r="H376" s="380"/>
      <c r="I376" s="904"/>
      <c r="J376" s="964">
        <v>300</v>
      </c>
      <c r="K376" s="1036" t="s">
        <v>20</v>
      </c>
      <c r="L376" s="379">
        <f>IF(N376+M376&gt;0,AVERAGE(M376:N376),0)</f>
        <v>0</v>
      </c>
      <c r="M376" s="380"/>
      <c r="N376" s="381"/>
      <c r="O376" s="838">
        <v>315.89999999999998</v>
      </c>
      <c r="P376" s="1036" t="s">
        <v>20</v>
      </c>
      <c r="Q376" s="379">
        <f>IF(S376+R376&gt;0,AVERAGE(R376:S376),0)</f>
        <v>0</v>
      </c>
      <c r="R376" s="380"/>
      <c r="S376" s="904"/>
      <c r="T376" s="964">
        <v>331.7</v>
      </c>
      <c r="U376" s="1036" t="s">
        <v>20</v>
      </c>
      <c r="V376" s="506" t="s">
        <v>20</v>
      </c>
      <c r="W376" s="507" t="s">
        <v>20</v>
      </c>
      <c r="X376" s="508" t="s">
        <v>20</v>
      </c>
    </row>
    <row r="377" spans="1:24" s="135" customFormat="1" ht="16.5" customHeight="1" thickTop="1" thickBot="1">
      <c r="A377" s="598"/>
      <c r="B377" s="1122" t="s">
        <v>437</v>
      </c>
      <c r="C377" s="1233">
        <v>2282</v>
      </c>
      <c r="D377" s="732"/>
      <c r="E377" s="733" t="s">
        <v>650</v>
      </c>
      <c r="F377" s="734" t="s">
        <v>26</v>
      </c>
      <c r="G377" s="731">
        <f>H377+I377</f>
        <v>0</v>
      </c>
      <c r="H377" s="1019"/>
      <c r="I377" s="1020"/>
      <c r="J377" s="1363"/>
      <c r="K377" s="788">
        <f t="shared" ref="K377" si="264">G377+J377</f>
        <v>0</v>
      </c>
      <c r="L377" s="731">
        <f>M377+N377</f>
        <v>0</v>
      </c>
      <c r="M377" s="1019"/>
      <c r="N377" s="1021"/>
      <c r="O377" s="1020"/>
      <c r="P377" s="788">
        <f t="shared" ref="P377" si="265">L377+O377</f>
        <v>0</v>
      </c>
      <c r="Q377" s="731">
        <f>R377+S377</f>
        <v>0</v>
      </c>
      <c r="R377" s="1019"/>
      <c r="S377" s="1020"/>
      <c r="T377" s="1363"/>
      <c r="U377" s="788">
        <f t="shared" ref="U377" si="266">Q377+T377</f>
        <v>0</v>
      </c>
      <c r="V377" s="515">
        <f t="shared" ref="V377" si="267">IF(K377&gt;0,ROUND((G377/K377),3),0)</f>
        <v>0</v>
      </c>
      <c r="W377" s="516">
        <f t="shared" ref="W377" si="268">IF(P377&gt;0,ROUND((L377/P377),3),0)</f>
        <v>0</v>
      </c>
      <c r="X377" s="517">
        <f t="shared" ref="X377" si="269">IF(U377&gt;0,ROUND((Q377/U377),3),0)</f>
        <v>0</v>
      </c>
    </row>
    <row r="378" spans="1:24" s="13" customFormat="1" ht="27.6" thickTop="1" thickBot="1">
      <c r="A378" s="77"/>
      <c r="B378" s="1123" t="s">
        <v>649</v>
      </c>
      <c r="C378" s="1234">
        <v>2282</v>
      </c>
      <c r="D378" s="187"/>
      <c r="E378" s="178" t="s">
        <v>134</v>
      </c>
      <c r="F378" s="176" t="s">
        <v>26</v>
      </c>
      <c r="G378" s="1015" t="s">
        <v>20</v>
      </c>
      <c r="H378" s="32" t="s">
        <v>20</v>
      </c>
      <c r="I378" s="1361" t="s">
        <v>20</v>
      </c>
      <c r="J378" s="1364" t="s">
        <v>20</v>
      </c>
      <c r="K378" s="1018" t="s">
        <v>20</v>
      </c>
      <c r="L378" s="1015" t="s">
        <v>20</v>
      </c>
      <c r="M378" s="32" t="s">
        <v>20</v>
      </c>
      <c r="N378" s="1016" t="s">
        <v>20</v>
      </c>
      <c r="O378" s="1017" t="s">
        <v>20</v>
      </c>
      <c r="P378" s="1018" t="s">
        <v>20</v>
      </c>
      <c r="Q378" s="1015" t="s">
        <v>20</v>
      </c>
      <c r="R378" s="32" t="s">
        <v>20</v>
      </c>
      <c r="S378" s="1361" t="s">
        <v>20</v>
      </c>
      <c r="T378" s="1364" t="s">
        <v>20</v>
      </c>
      <c r="U378" s="1018" t="s">
        <v>20</v>
      </c>
      <c r="V378" s="1015" t="s">
        <v>20</v>
      </c>
      <c r="W378" s="32" t="s">
        <v>20</v>
      </c>
      <c r="X378" s="1016" t="s">
        <v>20</v>
      </c>
    </row>
    <row r="379" spans="1:24" s="40" customFormat="1" ht="18.600000000000001" thickBot="1">
      <c r="A379" s="597"/>
      <c r="B379" s="1124" t="s">
        <v>249</v>
      </c>
      <c r="C379" s="1235">
        <v>2600</v>
      </c>
      <c r="D379" s="58"/>
      <c r="E379" s="129" t="s">
        <v>513</v>
      </c>
      <c r="F379" s="63" t="s">
        <v>26</v>
      </c>
      <c r="G379" s="431">
        <f>ROUND(G380,1)</f>
        <v>0</v>
      </c>
      <c r="H379" s="432">
        <f t="shared" ref="H379:T379" si="270">ROUND(H380,1)</f>
        <v>0</v>
      </c>
      <c r="I379" s="934">
        <f>ROUND(I380,1)</f>
        <v>0</v>
      </c>
      <c r="J379" s="782">
        <f t="shared" si="270"/>
        <v>0</v>
      </c>
      <c r="K379" s="782">
        <f>ROUND(K380,1)</f>
        <v>0</v>
      </c>
      <c r="L379" s="431">
        <f>ROUND(L380,1)</f>
        <v>0</v>
      </c>
      <c r="M379" s="432">
        <f t="shared" si="270"/>
        <v>0</v>
      </c>
      <c r="N379" s="433">
        <f>ROUND(N380,1)</f>
        <v>0</v>
      </c>
      <c r="O379" s="861">
        <f t="shared" si="270"/>
        <v>0</v>
      </c>
      <c r="P379" s="782">
        <f>ROUND(P380,1)</f>
        <v>0</v>
      </c>
      <c r="Q379" s="431">
        <f>ROUND(Q380,1)</f>
        <v>0</v>
      </c>
      <c r="R379" s="432">
        <f t="shared" si="270"/>
        <v>0</v>
      </c>
      <c r="S379" s="433">
        <f>ROUND(S380,1)</f>
        <v>0</v>
      </c>
      <c r="T379" s="433">
        <f t="shared" si="270"/>
        <v>0</v>
      </c>
      <c r="U379" s="782">
        <f>ROUND(U380,1)</f>
        <v>0</v>
      </c>
      <c r="V379" s="487">
        <f t="shared" ref="V379:V384" si="271">IF(K379&gt;0,ROUND((G379/K379),3),0)</f>
        <v>0</v>
      </c>
      <c r="W379" s="488">
        <f t="shared" ref="W379:W384" si="272">IF(P379&gt;0,ROUND((L379/P379),3),0)</f>
        <v>0</v>
      </c>
      <c r="X379" s="489">
        <f t="shared" ref="X379:X384" si="273">IF(U379&gt;0,ROUND((Q379/U379),3),0)</f>
        <v>0</v>
      </c>
    </row>
    <row r="380" spans="1:24" s="56" customFormat="1" ht="28.2" thickBot="1">
      <c r="A380" s="597"/>
      <c r="B380" s="1109" t="s">
        <v>252</v>
      </c>
      <c r="C380" s="1218">
        <v>2610</v>
      </c>
      <c r="D380" s="336"/>
      <c r="E380" s="308" t="s">
        <v>432</v>
      </c>
      <c r="F380" s="335" t="s">
        <v>26</v>
      </c>
      <c r="G380" s="325">
        <f>H380+I380</f>
        <v>0</v>
      </c>
      <c r="H380" s="296"/>
      <c r="I380" s="919"/>
      <c r="J380" s="979"/>
      <c r="K380" s="783">
        <f t="shared" ref="K380" si="274">G380+J380</f>
        <v>0</v>
      </c>
      <c r="L380" s="325">
        <f>M380+N380</f>
        <v>0</v>
      </c>
      <c r="M380" s="296"/>
      <c r="N380" s="297"/>
      <c r="O380" s="848"/>
      <c r="P380" s="783">
        <f t="shared" ref="P380" si="275">L380+O380</f>
        <v>0</v>
      </c>
      <c r="Q380" s="325">
        <f>R380+S380</f>
        <v>0</v>
      </c>
      <c r="R380" s="296"/>
      <c r="S380" s="297"/>
      <c r="T380" s="297"/>
      <c r="U380" s="783">
        <f t="shared" ref="U380" si="276">Q380+T380</f>
        <v>0</v>
      </c>
      <c r="V380" s="551">
        <f t="shared" si="271"/>
        <v>0</v>
      </c>
      <c r="W380" s="552">
        <f t="shared" si="272"/>
        <v>0</v>
      </c>
      <c r="X380" s="553">
        <f t="shared" si="273"/>
        <v>0</v>
      </c>
    </row>
    <row r="381" spans="1:24" s="40" customFormat="1" ht="18.600000000000001" thickBot="1">
      <c r="A381" s="597"/>
      <c r="B381" s="1124" t="s">
        <v>260</v>
      </c>
      <c r="C381" s="1235" t="s">
        <v>250</v>
      </c>
      <c r="D381" s="58"/>
      <c r="E381" s="129" t="s">
        <v>251</v>
      </c>
      <c r="F381" s="63" t="s">
        <v>26</v>
      </c>
      <c r="G381" s="431">
        <f t="shared" ref="G381" si="277">G382+G383+G388</f>
        <v>0</v>
      </c>
      <c r="H381" s="432">
        <f>H382+H383+H388</f>
        <v>0</v>
      </c>
      <c r="I381" s="934">
        <f>I382+I383+I388</f>
        <v>0</v>
      </c>
      <c r="J381" s="782">
        <f t="shared" ref="J381" si="278">J382+J383+J388</f>
        <v>0</v>
      </c>
      <c r="K381" s="782">
        <f>K382+K383+K388</f>
        <v>0</v>
      </c>
      <c r="L381" s="431">
        <f t="shared" ref="L381" si="279">L382+L383+L388</f>
        <v>0</v>
      </c>
      <c r="M381" s="432">
        <f>M382+M383+M388</f>
        <v>0</v>
      </c>
      <c r="N381" s="433">
        <f>N382+N383+N388</f>
        <v>0</v>
      </c>
      <c r="O381" s="861">
        <f t="shared" ref="O381" si="280">O382+O383+O388</f>
        <v>0</v>
      </c>
      <c r="P381" s="782">
        <f>P382+P383+P388</f>
        <v>0</v>
      </c>
      <c r="Q381" s="431">
        <f t="shared" ref="Q381" si="281">Q382+Q383+Q388</f>
        <v>0</v>
      </c>
      <c r="R381" s="432">
        <f>R382+R383+R388</f>
        <v>0</v>
      </c>
      <c r="S381" s="433">
        <f>S382+S383+S388</f>
        <v>0</v>
      </c>
      <c r="T381" s="433">
        <f t="shared" ref="T381" si="282">T382+T383+T388</f>
        <v>0</v>
      </c>
      <c r="U381" s="782">
        <f>U382+U383+U388</f>
        <v>0</v>
      </c>
      <c r="V381" s="487">
        <f t="shared" si="271"/>
        <v>0</v>
      </c>
      <c r="W381" s="488">
        <f t="shared" si="272"/>
        <v>0</v>
      </c>
      <c r="X381" s="489">
        <f t="shared" si="273"/>
        <v>0</v>
      </c>
    </row>
    <row r="382" spans="1:24" s="40" customFormat="1" ht="18.600000000000001" thickBot="1">
      <c r="A382" s="597"/>
      <c r="B382" s="1109" t="s">
        <v>438</v>
      </c>
      <c r="C382" s="1228">
        <v>2710</v>
      </c>
      <c r="D382" s="307"/>
      <c r="E382" s="308" t="s">
        <v>612</v>
      </c>
      <c r="F382" s="335" t="s">
        <v>26</v>
      </c>
      <c r="G382" s="728">
        <f>H382+I382</f>
        <v>0</v>
      </c>
      <c r="H382" s="729"/>
      <c r="I382" s="943"/>
      <c r="J382" s="996"/>
      <c r="K382" s="791">
        <f>G382+J382</f>
        <v>0</v>
      </c>
      <c r="L382" s="728">
        <f>M382+N382</f>
        <v>0</v>
      </c>
      <c r="M382" s="729"/>
      <c r="N382" s="730"/>
      <c r="O382" s="730"/>
      <c r="P382" s="791">
        <f>L382+O382</f>
        <v>0</v>
      </c>
      <c r="Q382" s="728">
        <f>R382+S382</f>
        <v>0</v>
      </c>
      <c r="R382" s="729"/>
      <c r="S382" s="730"/>
      <c r="T382" s="730"/>
      <c r="U382" s="791">
        <f>Q382+T382</f>
        <v>0</v>
      </c>
      <c r="V382" s="722">
        <f t="shared" si="271"/>
        <v>0</v>
      </c>
      <c r="W382" s="488">
        <f t="shared" si="272"/>
        <v>0</v>
      </c>
      <c r="X382" s="489">
        <f t="shared" si="273"/>
        <v>0</v>
      </c>
    </row>
    <row r="383" spans="1:24" s="56" customFormat="1" ht="18.600000000000001" thickBot="1">
      <c r="A383" s="597"/>
      <c r="B383" s="1109" t="s">
        <v>439</v>
      </c>
      <c r="C383" s="1218">
        <v>2720</v>
      </c>
      <c r="D383" s="336"/>
      <c r="E383" s="609" t="s">
        <v>253</v>
      </c>
      <c r="F383" s="335" t="s">
        <v>26</v>
      </c>
      <c r="G383" s="425">
        <f>G384</f>
        <v>0</v>
      </c>
      <c r="H383" s="610">
        <f>H384</f>
        <v>0</v>
      </c>
      <c r="I383" s="944">
        <f>I384</f>
        <v>0</v>
      </c>
      <c r="J383" s="787">
        <f>J384</f>
        <v>0</v>
      </c>
      <c r="K383" s="787">
        <f>G383+J383</f>
        <v>0</v>
      </c>
      <c r="L383" s="425">
        <f>L384</f>
        <v>0</v>
      </c>
      <c r="M383" s="610">
        <f>M384</f>
        <v>0</v>
      </c>
      <c r="N383" s="471">
        <f>N384</f>
        <v>0</v>
      </c>
      <c r="O383" s="471">
        <f>O384</f>
        <v>0</v>
      </c>
      <c r="P383" s="787">
        <f>L383+O383</f>
        <v>0</v>
      </c>
      <c r="Q383" s="425">
        <f>Q384</f>
        <v>0</v>
      </c>
      <c r="R383" s="610">
        <f>R384</f>
        <v>0</v>
      </c>
      <c r="S383" s="471">
        <f>S384</f>
        <v>0</v>
      </c>
      <c r="T383" s="471">
        <f>T384</f>
        <v>0</v>
      </c>
      <c r="U383" s="787">
        <f>Q383+T383</f>
        <v>0</v>
      </c>
      <c r="V383" s="551">
        <f t="shared" si="271"/>
        <v>0</v>
      </c>
      <c r="W383" s="552">
        <f t="shared" si="272"/>
        <v>0</v>
      </c>
      <c r="X383" s="553">
        <f t="shared" si="273"/>
        <v>0</v>
      </c>
    </row>
    <row r="384" spans="1:24" s="13" customFormat="1" ht="15.6">
      <c r="A384" s="74"/>
      <c r="B384" s="1125" t="s">
        <v>440</v>
      </c>
      <c r="C384" s="1217">
        <v>2720</v>
      </c>
      <c r="D384" s="188"/>
      <c r="E384" s="128" t="s">
        <v>410</v>
      </c>
      <c r="F384" s="176" t="s">
        <v>26</v>
      </c>
      <c r="G384" s="295">
        <f>H384+I384</f>
        <v>0</v>
      </c>
      <c r="H384" s="296"/>
      <c r="I384" s="919"/>
      <c r="J384" s="979"/>
      <c r="K384" s="779">
        <f>G384+J384</f>
        <v>0</v>
      </c>
      <c r="L384" s="295">
        <f>M384+N384</f>
        <v>0</v>
      </c>
      <c r="M384" s="296"/>
      <c r="N384" s="297"/>
      <c r="O384" s="848"/>
      <c r="P384" s="779">
        <f>L384+O384</f>
        <v>0</v>
      </c>
      <c r="Q384" s="295">
        <f>R384+S384</f>
        <v>0</v>
      </c>
      <c r="R384" s="296"/>
      <c r="S384" s="297"/>
      <c r="T384" s="297"/>
      <c r="U384" s="779">
        <f>Q384+T384</f>
        <v>0</v>
      </c>
      <c r="V384" s="491">
        <f t="shared" si="271"/>
        <v>0</v>
      </c>
      <c r="W384" s="492">
        <f t="shared" si="272"/>
        <v>0</v>
      </c>
      <c r="X384" s="493">
        <f t="shared" si="273"/>
        <v>0</v>
      </c>
    </row>
    <row r="385" spans="1:24" s="135" customFormat="1" ht="12">
      <c r="A385" s="598"/>
      <c r="B385" s="1101"/>
      <c r="C385" s="1236"/>
      <c r="D385" s="189"/>
      <c r="E385" s="70" t="s">
        <v>254</v>
      </c>
      <c r="F385" s="163" t="s">
        <v>22</v>
      </c>
      <c r="G385" s="376">
        <f>H385+I385</f>
        <v>0</v>
      </c>
      <c r="H385" s="377"/>
      <c r="I385" s="903"/>
      <c r="J385" s="963"/>
      <c r="K385" s="1035" t="s">
        <v>20</v>
      </c>
      <c r="L385" s="376">
        <f>M385+N385</f>
        <v>0</v>
      </c>
      <c r="M385" s="377"/>
      <c r="N385" s="378"/>
      <c r="O385" s="837"/>
      <c r="P385" s="1035" t="s">
        <v>20</v>
      </c>
      <c r="Q385" s="376">
        <f>R385+S385</f>
        <v>0</v>
      </c>
      <c r="R385" s="377"/>
      <c r="S385" s="378"/>
      <c r="T385" s="378"/>
      <c r="U385" s="1035" t="s">
        <v>20</v>
      </c>
      <c r="V385" s="503" t="s">
        <v>20</v>
      </c>
      <c r="W385" s="504" t="s">
        <v>20</v>
      </c>
      <c r="X385" s="505" t="s">
        <v>20</v>
      </c>
    </row>
    <row r="386" spans="1:24" s="135" customFormat="1" ht="12.6" thickBot="1">
      <c r="A386" s="598"/>
      <c r="B386" s="1126"/>
      <c r="C386" s="1237"/>
      <c r="D386" s="190"/>
      <c r="E386" s="191" t="s">
        <v>255</v>
      </c>
      <c r="F386" s="192" t="s">
        <v>45</v>
      </c>
      <c r="G386" s="420">
        <f>IF(I386+H386&gt;0,AVERAGE(H386:I386),0)</f>
        <v>0</v>
      </c>
      <c r="H386" s="421"/>
      <c r="I386" s="930"/>
      <c r="J386" s="990"/>
      <c r="K386" s="1036" t="s">
        <v>20</v>
      </c>
      <c r="L386" s="420">
        <f>IF(N386+M386&gt;0,AVERAGE(M386:N386),0)</f>
        <v>0</v>
      </c>
      <c r="M386" s="421"/>
      <c r="N386" s="422"/>
      <c r="O386" s="858"/>
      <c r="P386" s="1036" t="s">
        <v>20</v>
      </c>
      <c r="Q386" s="420">
        <f>IF(S386+R386&gt;0,AVERAGE(R386:S386),0)</f>
        <v>0</v>
      </c>
      <c r="R386" s="421"/>
      <c r="S386" s="422"/>
      <c r="T386" s="422"/>
      <c r="U386" s="1036" t="s">
        <v>20</v>
      </c>
      <c r="V386" s="506" t="s">
        <v>20</v>
      </c>
      <c r="W386" s="507" t="s">
        <v>20</v>
      </c>
      <c r="X386" s="508" t="s">
        <v>20</v>
      </c>
    </row>
    <row r="387" spans="1:24" s="13" customFormat="1" ht="27.6" thickTop="1" thickBot="1">
      <c r="A387" s="77"/>
      <c r="B387" s="1127" t="s">
        <v>441</v>
      </c>
      <c r="C387" s="1217">
        <v>2720</v>
      </c>
      <c r="D387" s="177"/>
      <c r="E387" s="178" t="s">
        <v>134</v>
      </c>
      <c r="F387" s="176" t="s">
        <v>26</v>
      </c>
      <c r="G387" s="1015" t="s">
        <v>20</v>
      </c>
      <c r="H387" s="32" t="s">
        <v>20</v>
      </c>
      <c r="I387" s="1016" t="s">
        <v>20</v>
      </c>
      <c r="J387" s="1017" t="s">
        <v>20</v>
      </c>
      <c r="K387" s="1018" t="s">
        <v>20</v>
      </c>
      <c r="L387" s="1015" t="s">
        <v>20</v>
      </c>
      <c r="M387" s="32" t="s">
        <v>20</v>
      </c>
      <c r="N387" s="1016" t="s">
        <v>20</v>
      </c>
      <c r="O387" s="1017" t="s">
        <v>20</v>
      </c>
      <c r="P387" s="1018" t="s">
        <v>20</v>
      </c>
      <c r="Q387" s="1015" t="s">
        <v>20</v>
      </c>
      <c r="R387" s="32" t="s">
        <v>20</v>
      </c>
      <c r="S387" s="1016" t="s">
        <v>20</v>
      </c>
      <c r="T387" s="1017" t="s">
        <v>20</v>
      </c>
      <c r="U387" s="1018" t="s">
        <v>20</v>
      </c>
      <c r="V387" s="1015" t="s">
        <v>20</v>
      </c>
      <c r="W387" s="32" t="s">
        <v>20</v>
      </c>
      <c r="X387" s="1016" t="s">
        <v>20</v>
      </c>
    </row>
    <row r="388" spans="1:24" s="56" customFormat="1" ht="18.600000000000001" thickBot="1">
      <c r="A388" s="597"/>
      <c r="B388" s="1109" t="s">
        <v>606</v>
      </c>
      <c r="C388" s="1218" t="s">
        <v>256</v>
      </c>
      <c r="D388" s="336"/>
      <c r="E388" s="609" t="s">
        <v>257</v>
      </c>
      <c r="F388" s="335" t="s">
        <v>26</v>
      </c>
      <c r="G388" s="425">
        <f t="shared" ref="G388:K388" si="283">ROUND(G389+G390+G393+G394,1)</f>
        <v>0</v>
      </c>
      <c r="H388" s="610">
        <f t="shared" si="283"/>
        <v>0</v>
      </c>
      <c r="I388" s="944">
        <f t="shared" si="283"/>
        <v>0</v>
      </c>
      <c r="J388" s="787">
        <f t="shared" si="283"/>
        <v>0</v>
      </c>
      <c r="K388" s="787">
        <f t="shared" si="283"/>
        <v>0</v>
      </c>
      <c r="L388" s="425">
        <f t="shared" ref="L388:U388" si="284">ROUND(L389+L390+L393+L394,1)</f>
        <v>0</v>
      </c>
      <c r="M388" s="610">
        <f t="shared" si="284"/>
        <v>0</v>
      </c>
      <c r="N388" s="471">
        <f t="shared" si="284"/>
        <v>0</v>
      </c>
      <c r="O388" s="471">
        <f t="shared" si="284"/>
        <v>0</v>
      </c>
      <c r="P388" s="787">
        <f t="shared" si="284"/>
        <v>0</v>
      </c>
      <c r="Q388" s="425">
        <f t="shared" si="284"/>
        <v>0</v>
      </c>
      <c r="R388" s="610">
        <f t="shared" si="284"/>
        <v>0</v>
      </c>
      <c r="S388" s="471">
        <f t="shared" si="284"/>
        <v>0</v>
      </c>
      <c r="T388" s="471">
        <f t="shared" si="284"/>
        <v>0</v>
      </c>
      <c r="U388" s="787">
        <f t="shared" si="284"/>
        <v>0</v>
      </c>
      <c r="V388" s="551">
        <f t="shared" ref="V388:V390" si="285">IF(K388&gt;0,ROUND((G388/K388),3),0)</f>
        <v>0</v>
      </c>
      <c r="W388" s="552">
        <f t="shared" ref="W388:W390" si="286">IF(P388&gt;0,ROUND((L388/P388),3),0)</f>
        <v>0</v>
      </c>
      <c r="X388" s="553">
        <f t="shared" ref="X388:X390" si="287">IF(U388&gt;0,ROUND((Q388/U388),3),0)</f>
        <v>0</v>
      </c>
    </row>
    <row r="389" spans="1:24" s="13" customFormat="1" ht="16.2" thickBot="1">
      <c r="A389" s="74"/>
      <c r="B389" s="1081" t="s">
        <v>607</v>
      </c>
      <c r="C389" s="1189">
        <v>2730</v>
      </c>
      <c r="D389" s="113" t="s">
        <v>258</v>
      </c>
      <c r="E389" s="89" t="s">
        <v>259</v>
      </c>
      <c r="F389" s="112" t="s">
        <v>26</v>
      </c>
      <c r="G389" s="467">
        <f>H389+I389</f>
        <v>0</v>
      </c>
      <c r="H389" s="468"/>
      <c r="I389" s="945"/>
      <c r="J389" s="997"/>
      <c r="K389" s="792">
        <f>G389+J389</f>
        <v>0</v>
      </c>
      <c r="L389" s="467">
        <f>M389+N389</f>
        <v>0</v>
      </c>
      <c r="M389" s="468"/>
      <c r="N389" s="469"/>
      <c r="O389" s="867"/>
      <c r="P389" s="792">
        <f>L389+O389</f>
        <v>0</v>
      </c>
      <c r="Q389" s="467">
        <f>R389+S389</f>
        <v>0</v>
      </c>
      <c r="R389" s="468"/>
      <c r="S389" s="469"/>
      <c r="T389" s="469"/>
      <c r="U389" s="792">
        <f>Q389+T389</f>
        <v>0</v>
      </c>
      <c r="V389" s="557">
        <f t="shared" si="285"/>
        <v>0</v>
      </c>
      <c r="W389" s="558">
        <f t="shared" si="286"/>
        <v>0</v>
      </c>
      <c r="X389" s="559">
        <f t="shared" si="287"/>
        <v>0</v>
      </c>
    </row>
    <row r="390" spans="1:24" s="13" customFormat="1" ht="16.2" thickTop="1">
      <c r="A390" s="74"/>
      <c r="B390" s="1070" t="s">
        <v>608</v>
      </c>
      <c r="C390" s="1230">
        <v>2730</v>
      </c>
      <c r="D390" s="183" t="s">
        <v>408</v>
      </c>
      <c r="E390" s="91" t="s">
        <v>428</v>
      </c>
      <c r="F390" s="34" t="s">
        <v>26</v>
      </c>
      <c r="G390" s="292">
        <f>H390+I390</f>
        <v>0</v>
      </c>
      <c r="H390" s="374">
        <f>ROUND(H391*H392/1000,1)</f>
        <v>0</v>
      </c>
      <c r="I390" s="902">
        <f>ROUND(I391*I392/1000,1)</f>
        <v>0</v>
      </c>
      <c r="J390" s="962">
        <f>ROUND(J391*J392/1000,1)</f>
        <v>0</v>
      </c>
      <c r="K390" s="771">
        <f>G390+J390</f>
        <v>0</v>
      </c>
      <c r="L390" s="292">
        <f>M390+N390</f>
        <v>0</v>
      </c>
      <c r="M390" s="374">
        <f>ROUND(M391*M392/1000,1)</f>
        <v>0</v>
      </c>
      <c r="N390" s="375">
        <f>ROUND(N391*N392/1000,1)</f>
        <v>0</v>
      </c>
      <c r="O390" s="490">
        <f>ROUND(O391*O392/1000,1)</f>
        <v>0</v>
      </c>
      <c r="P390" s="771">
        <f>L390+O390</f>
        <v>0</v>
      </c>
      <c r="Q390" s="292">
        <f>R390+S390</f>
        <v>0</v>
      </c>
      <c r="R390" s="374">
        <f>ROUND(R391*R392/1000,1)</f>
        <v>0</v>
      </c>
      <c r="S390" s="375">
        <f>ROUND(S391*S392/1000,1)</f>
        <v>0</v>
      </c>
      <c r="T390" s="375">
        <f>ROUND(T391*T392/1000,1)</f>
        <v>0</v>
      </c>
      <c r="U390" s="771">
        <f>Q390+T390</f>
        <v>0</v>
      </c>
      <c r="V390" s="491">
        <f t="shared" si="285"/>
        <v>0</v>
      </c>
      <c r="W390" s="492">
        <f t="shared" si="286"/>
        <v>0</v>
      </c>
      <c r="X390" s="493">
        <f t="shared" si="287"/>
        <v>0</v>
      </c>
    </row>
    <row r="391" spans="1:24" s="135" customFormat="1" ht="12">
      <c r="A391" s="598"/>
      <c r="B391" s="1128"/>
      <c r="C391" s="1238"/>
      <c r="D391" s="585" t="s">
        <v>408</v>
      </c>
      <c r="E391" s="586" t="s">
        <v>68</v>
      </c>
      <c r="F391" s="163" t="s">
        <v>22</v>
      </c>
      <c r="G391" s="376">
        <f>H391+I391</f>
        <v>0</v>
      </c>
      <c r="H391" s="692"/>
      <c r="I391" s="906"/>
      <c r="J391" s="966"/>
      <c r="K391" s="1035" t="s">
        <v>20</v>
      </c>
      <c r="L391" s="376">
        <f>M391+N391</f>
        <v>0</v>
      </c>
      <c r="M391" s="692"/>
      <c r="N391" s="693"/>
      <c r="O391" s="840"/>
      <c r="P391" s="1035" t="s">
        <v>20</v>
      </c>
      <c r="Q391" s="376">
        <f>R391+S391</f>
        <v>0</v>
      </c>
      <c r="R391" s="692"/>
      <c r="S391" s="693"/>
      <c r="T391" s="693"/>
      <c r="U391" s="1035" t="s">
        <v>20</v>
      </c>
      <c r="V391" s="503" t="s">
        <v>20</v>
      </c>
      <c r="W391" s="504" t="s">
        <v>20</v>
      </c>
      <c r="X391" s="505" t="s">
        <v>20</v>
      </c>
    </row>
    <row r="392" spans="1:24" s="135" customFormat="1" ht="12.6" thickBot="1">
      <c r="A392" s="598"/>
      <c r="B392" s="1107"/>
      <c r="C392" s="1232"/>
      <c r="D392" s="185" t="s">
        <v>408</v>
      </c>
      <c r="E392" s="173" t="s">
        <v>331</v>
      </c>
      <c r="F392" s="165" t="s">
        <v>45</v>
      </c>
      <c r="G392" s="379">
        <f>IF(I392+H392&gt;0,AVERAGE(H392:I392),0)</f>
        <v>0</v>
      </c>
      <c r="H392" s="694"/>
      <c r="I392" s="907"/>
      <c r="J392" s="967"/>
      <c r="K392" s="1036" t="s">
        <v>20</v>
      </c>
      <c r="L392" s="379">
        <f>IF(N392+M392&gt;0,AVERAGE(M392:N392),0)</f>
        <v>0</v>
      </c>
      <c r="M392" s="694"/>
      <c r="N392" s="695"/>
      <c r="O392" s="841"/>
      <c r="P392" s="1036" t="s">
        <v>20</v>
      </c>
      <c r="Q392" s="379">
        <f>IF(S392+R392&gt;0,AVERAGE(R392:S392),0)</f>
        <v>0</v>
      </c>
      <c r="R392" s="694"/>
      <c r="S392" s="695"/>
      <c r="T392" s="695"/>
      <c r="U392" s="1036" t="s">
        <v>20</v>
      </c>
      <c r="V392" s="506" t="s">
        <v>20</v>
      </c>
      <c r="W392" s="507" t="s">
        <v>20</v>
      </c>
      <c r="X392" s="508" t="s">
        <v>20</v>
      </c>
    </row>
    <row r="393" spans="1:24" s="13" customFormat="1" ht="27.6" thickTop="1" thickBot="1">
      <c r="A393" s="74"/>
      <c r="B393" s="1122" t="s">
        <v>609</v>
      </c>
      <c r="C393" s="1239">
        <v>2730</v>
      </c>
      <c r="D393" s="193"/>
      <c r="E393" s="156" t="s">
        <v>429</v>
      </c>
      <c r="F393" s="157" t="s">
        <v>26</v>
      </c>
      <c r="G393" s="384">
        <f>H393+I393</f>
        <v>0</v>
      </c>
      <c r="H393" s="385"/>
      <c r="I393" s="908"/>
      <c r="J393" s="968"/>
      <c r="K393" s="773">
        <f t="shared" ref="K393:K394" si="288">G393+J393</f>
        <v>0</v>
      </c>
      <c r="L393" s="384">
        <f>M393+N393</f>
        <v>0</v>
      </c>
      <c r="M393" s="385"/>
      <c r="N393" s="386"/>
      <c r="O393" s="842"/>
      <c r="P393" s="773">
        <f t="shared" ref="P393:P394" si="289">L393+O393</f>
        <v>0</v>
      </c>
      <c r="Q393" s="384">
        <f>R393+S393</f>
        <v>0</v>
      </c>
      <c r="R393" s="385"/>
      <c r="S393" s="386"/>
      <c r="T393" s="386"/>
      <c r="U393" s="773">
        <f t="shared" ref="U393:U394" si="290">Q393+T393</f>
        <v>0</v>
      </c>
      <c r="V393" s="515">
        <f t="shared" ref="V393:V394" si="291">IF(K393&gt;0,ROUND((G393/K393),3),0)</f>
        <v>0</v>
      </c>
      <c r="W393" s="516">
        <f t="shared" ref="W393:W394" si="292">IF(P393&gt;0,ROUND((L393/P393),3),0)</f>
        <v>0</v>
      </c>
      <c r="X393" s="517">
        <f t="shared" ref="X393:X394" si="293">IF(U393&gt;0,ROUND((Q393/U393),3),0)</f>
        <v>0</v>
      </c>
    </row>
    <row r="394" spans="1:24" s="13" customFormat="1" ht="16.8" thickTop="1" thickBot="1">
      <c r="A394" s="74"/>
      <c r="B394" s="1081" t="s">
        <v>610</v>
      </c>
      <c r="C394" s="1240">
        <v>2730</v>
      </c>
      <c r="D394" s="194"/>
      <c r="E394" s="132" t="s">
        <v>409</v>
      </c>
      <c r="F394" s="133" t="s">
        <v>26</v>
      </c>
      <c r="G394" s="384">
        <f>H394+I394</f>
        <v>0</v>
      </c>
      <c r="H394" s="385"/>
      <c r="I394" s="908"/>
      <c r="J394" s="968"/>
      <c r="K394" s="773">
        <f t="shared" si="288"/>
        <v>0</v>
      </c>
      <c r="L394" s="384">
        <f>M394+N394</f>
        <v>0</v>
      </c>
      <c r="M394" s="385"/>
      <c r="N394" s="386"/>
      <c r="O394" s="842"/>
      <c r="P394" s="773">
        <f t="shared" si="289"/>
        <v>0</v>
      </c>
      <c r="Q394" s="384">
        <f>R394+S394</f>
        <v>0</v>
      </c>
      <c r="R394" s="385"/>
      <c r="S394" s="386"/>
      <c r="T394" s="386"/>
      <c r="U394" s="773">
        <f t="shared" si="290"/>
        <v>0</v>
      </c>
      <c r="V394" s="515">
        <f t="shared" si="291"/>
        <v>0</v>
      </c>
      <c r="W394" s="516">
        <f t="shared" si="292"/>
        <v>0</v>
      </c>
      <c r="X394" s="517">
        <f t="shared" si="293"/>
        <v>0</v>
      </c>
    </row>
    <row r="395" spans="1:24" s="13" customFormat="1" ht="27.6" thickTop="1" thickBot="1">
      <c r="A395" s="74"/>
      <c r="B395" s="1108" t="s">
        <v>611</v>
      </c>
      <c r="C395" s="1217">
        <v>2730</v>
      </c>
      <c r="D395" s="177"/>
      <c r="E395" s="178" t="s">
        <v>134</v>
      </c>
      <c r="F395" s="176" t="s">
        <v>26</v>
      </c>
      <c r="G395" s="1015" t="s">
        <v>20</v>
      </c>
      <c r="H395" s="32" t="s">
        <v>20</v>
      </c>
      <c r="I395" s="1016" t="s">
        <v>20</v>
      </c>
      <c r="J395" s="1017" t="s">
        <v>20</v>
      </c>
      <c r="K395" s="1018" t="s">
        <v>20</v>
      </c>
      <c r="L395" s="1015" t="s">
        <v>20</v>
      </c>
      <c r="M395" s="32" t="s">
        <v>20</v>
      </c>
      <c r="N395" s="1016" t="s">
        <v>20</v>
      </c>
      <c r="O395" s="1017" t="s">
        <v>20</v>
      </c>
      <c r="P395" s="1018" t="s">
        <v>20</v>
      </c>
      <c r="Q395" s="1015" t="s">
        <v>20</v>
      </c>
      <c r="R395" s="32" t="s">
        <v>20</v>
      </c>
      <c r="S395" s="1016" t="s">
        <v>20</v>
      </c>
      <c r="T395" s="1017" t="s">
        <v>20</v>
      </c>
      <c r="U395" s="1018" t="s">
        <v>20</v>
      </c>
      <c r="V395" s="1015" t="s">
        <v>20</v>
      </c>
      <c r="W395" s="32" t="s">
        <v>20</v>
      </c>
      <c r="X395" s="1016" t="s">
        <v>20</v>
      </c>
    </row>
    <row r="396" spans="1:24" s="40" customFormat="1" ht="18.600000000000001" thickBot="1">
      <c r="A396" s="597"/>
      <c r="B396" s="1129" t="s">
        <v>269</v>
      </c>
      <c r="C396" s="1241" t="s">
        <v>261</v>
      </c>
      <c r="D396" s="195"/>
      <c r="E396" s="280" t="s">
        <v>262</v>
      </c>
      <c r="F396" s="63" t="s">
        <v>26</v>
      </c>
      <c r="G396" s="431">
        <f t="shared" ref="G396:K396" si="294">ROUND(G397+G398+G401+G402+G403+G404,1)</f>
        <v>0</v>
      </c>
      <c r="H396" s="432">
        <f t="shared" si="294"/>
        <v>0</v>
      </c>
      <c r="I396" s="934">
        <f t="shared" si="294"/>
        <v>0</v>
      </c>
      <c r="J396" s="782">
        <f t="shared" si="294"/>
        <v>0</v>
      </c>
      <c r="K396" s="782">
        <f t="shared" si="294"/>
        <v>0</v>
      </c>
      <c r="L396" s="431">
        <f t="shared" ref="L396:U396" si="295">ROUND(L397+L398+L401+L402+L403+L404,1)</f>
        <v>0</v>
      </c>
      <c r="M396" s="432">
        <f t="shared" si="295"/>
        <v>0</v>
      </c>
      <c r="N396" s="433">
        <f t="shared" si="295"/>
        <v>0</v>
      </c>
      <c r="O396" s="861">
        <f t="shared" si="295"/>
        <v>0</v>
      </c>
      <c r="P396" s="782">
        <f t="shared" si="295"/>
        <v>0</v>
      </c>
      <c r="Q396" s="431">
        <f t="shared" si="295"/>
        <v>0</v>
      </c>
      <c r="R396" s="432">
        <f t="shared" si="295"/>
        <v>0</v>
      </c>
      <c r="S396" s="433">
        <f t="shared" si="295"/>
        <v>0</v>
      </c>
      <c r="T396" s="433">
        <f t="shared" si="295"/>
        <v>0</v>
      </c>
      <c r="U396" s="782">
        <f t="shared" si="295"/>
        <v>0</v>
      </c>
      <c r="V396" s="487">
        <f t="shared" ref="V396" si="296">IF(K396&gt;0,ROUND((G396/K396),3),0)</f>
        <v>0</v>
      </c>
      <c r="W396" s="488">
        <f t="shared" ref="W396" si="297">IF(P396&gt;0,ROUND((L396/P396),3),0)</f>
        <v>0</v>
      </c>
      <c r="X396" s="489">
        <f t="shared" ref="X396" si="298">IF(U396&gt;0,ROUND((Q396/U396),3),0)</f>
        <v>0</v>
      </c>
    </row>
    <row r="397" spans="1:24" s="13" customFormat="1" ht="16.2" thickBot="1">
      <c r="A397" s="74"/>
      <c r="B397" s="1130" t="s">
        <v>442</v>
      </c>
      <c r="C397" s="1189">
        <v>2800</v>
      </c>
      <c r="D397" s="114" t="s">
        <v>40</v>
      </c>
      <c r="E397" s="281" t="s">
        <v>263</v>
      </c>
      <c r="F397" s="112" t="s">
        <v>26</v>
      </c>
      <c r="G397" s="328">
        <f>H397+I397</f>
        <v>0</v>
      </c>
      <c r="H397" s="382"/>
      <c r="I397" s="905"/>
      <c r="J397" s="965"/>
      <c r="K397" s="772">
        <f t="shared" ref="K397:K398" si="299">G397+J397</f>
        <v>0</v>
      </c>
      <c r="L397" s="328">
        <f>M397+N397</f>
        <v>0</v>
      </c>
      <c r="M397" s="382"/>
      <c r="N397" s="383"/>
      <c r="O397" s="839"/>
      <c r="P397" s="772">
        <f t="shared" ref="P397:P398" si="300">L397+O397</f>
        <v>0</v>
      </c>
      <c r="Q397" s="328">
        <f>R397+S397</f>
        <v>0</v>
      </c>
      <c r="R397" s="382"/>
      <c r="S397" s="383"/>
      <c r="T397" s="383"/>
      <c r="U397" s="772">
        <f t="shared" ref="U397:U398" si="301">Q397+T397</f>
        <v>0</v>
      </c>
      <c r="V397" s="511">
        <f t="shared" ref="V397:V398" si="302">IF(K397&gt;0,ROUND((G397/K397),3),0)</f>
        <v>0</v>
      </c>
      <c r="W397" s="512">
        <f t="shared" ref="W397:W398" si="303">IF(P397&gt;0,ROUND((L397/P397),3),0)</f>
        <v>0</v>
      </c>
      <c r="X397" s="513">
        <f t="shared" ref="X397:X398" si="304">IF(U397&gt;0,ROUND((Q397/U397),3),0)</f>
        <v>0</v>
      </c>
    </row>
    <row r="398" spans="1:24" s="13" customFormat="1" ht="16.2" thickTop="1">
      <c r="A398" s="74"/>
      <c r="B398" s="1131" t="s">
        <v>443</v>
      </c>
      <c r="C398" s="1242">
        <v>2800</v>
      </c>
      <c r="D398" s="279" t="s">
        <v>40</v>
      </c>
      <c r="E398" s="33" t="s">
        <v>264</v>
      </c>
      <c r="F398" s="34" t="s">
        <v>26</v>
      </c>
      <c r="G398" s="292">
        <f>H398+I398</f>
        <v>0</v>
      </c>
      <c r="H398" s="374">
        <f>ROUND(H399*H400/1000,1)</f>
        <v>0</v>
      </c>
      <c r="I398" s="902">
        <f>ROUND(I399*I400/1000,1)</f>
        <v>0</v>
      </c>
      <c r="J398" s="962">
        <f>ROUND(J399*J400/1000,1)</f>
        <v>0</v>
      </c>
      <c r="K398" s="771">
        <f t="shared" si="299"/>
        <v>0</v>
      </c>
      <c r="L398" s="292">
        <f>M398+N398</f>
        <v>0</v>
      </c>
      <c r="M398" s="374">
        <f>ROUND(M399*M400/1000,1)</f>
        <v>0</v>
      </c>
      <c r="N398" s="375">
        <f>ROUND(N399*N400/1000,1)</f>
        <v>0</v>
      </c>
      <c r="O398" s="490">
        <f>ROUND(O399*O400/1000,1)</f>
        <v>0</v>
      </c>
      <c r="P398" s="771">
        <f t="shared" si="300"/>
        <v>0</v>
      </c>
      <c r="Q398" s="292">
        <f>R398+S398</f>
        <v>0</v>
      </c>
      <c r="R398" s="374">
        <f>ROUND(R399*R400/1000,1)</f>
        <v>0</v>
      </c>
      <c r="S398" s="375">
        <f>ROUND(S399*S400/1000,1)</f>
        <v>0</v>
      </c>
      <c r="T398" s="375">
        <f>ROUND(T399*T400/1000,1)</f>
        <v>0</v>
      </c>
      <c r="U398" s="771">
        <f t="shared" si="301"/>
        <v>0</v>
      </c>
      <c r="V398" s="491">
        <f t="shared" si="302"/>
        <v>0</v>
      </c>
      <c r="W398" s="492">
        <f t="shared" si="303"/>
        <v>0</v>
      </c>
      <c r="X398" s="493">
        <f t="shared" si="304"/>
        <v>0</v>
      </c>
    </row>
    <row r="399" spans="1:24" s="135" customFormat="1" ht="12">
      <c r="A399" s="598"/>
      <c r="B399" s="1132"/>
      <c r="C399" s="1243"/>
      <c r="D399" s="276" t="s">
        <v>40</v>
      </c>
      <c r="E399" s="277" t="s">
        <v>68</v>
      </c>
      <c r="F399" s="278" t="s">
        <v>671</v>
      </c>
      <c r="G399" s="376">
        <f>H399+I399</f>
        <v>0</v>
      </c>
      <c r="H399" s="377"/>
      <c r="I399" s="903"/>
      <c r="J399" s="963"/>
      <c r="K399" s="1035" t="s">
        <v>20</v>
      </c>
      <c r="L399" s="376">
        <f>M399+N399</f>
        <v>0</v>
      </c>
      <c r="M399" s="377"/>
      <c r="N399" s="378"/>
      <c r="O399" s="837"/>
      <c r="P399" s="1035" t="s">
        <v>20</v>
      </c>
      <c r="Q399" s="376">
        <f>R399+S399</f>
        <v>0</v>
      </c>
      <c r="R399" s="377"/>
      <c r="S399" s="378"/>
      <c r="T399" s="378"/>
      <c r="U399" s="1035" t="s">
        <v>20</v>
      </c>
      <c r="V399" s="503" t="s">
        <v>20</v>
      </c>
      <c r="W399" s="504" t="s">
        <v>20</v>
      </c>
      <c r="X399" s="505" t="s">
        <v>20</v>
      </c>
    </row>
    <row r="400" spans="1:24" s="135" customFormat="1" ht="12.6" thickBot="1">
      <c r="A400" s="598"/>
      <c r="B400" s="1126"/>
      <c r="C400" s="1237"/>
      <c r="D400" s="154" t="s">
        <v>40</v>
      </c>
      <c r="E400" s="73" t="s">
        <v>331</v>
      </c>
      <c r="F400" s="192" t="s">
        <v>45</v>
      </c>
      <c r="G400" s="420">
        <f>IF(I400+H400&gt;0,AVERAGE(H400:I400),0)</f>
        <v>0</v>
      </c>
      <c r="H400" s="421"/>
      <c r="I400" s="930"/>
      <c r="J400" s="990"/>
      <c r="K400" s="1036" t="s">
        <v>20</v>
      </c>
      <c r="L400" s="420">
        <f>IF(N400+M400&gt;0,AVERAGE(M400:N400),0)</f>
        <v>0</v>
      </c>
      <c r="M400" s="421"/>
      <c r="N400" s="422"/>
      <c r="O400" s="858"/>
      <c r="P400" s="1036" t="s">
        <v>20</v>
      </c>
      <c r="Q400" s="420">
        <f>IF(S400+R400&gt;0,AVERAGE(R400:S400),0)</f>
        <v>0</v>
      </c>
      <c r="R400" s="421"/>
      <c r="S400" s="422"/>
      <c r="T400" s="422"/>
      <c r="U400" s="1036" t="s">
        <v>20</v>
      </c>
      <c r="V400" s="506" t="s">
        <v>20</v>
      </c>
      <c r="W400" s="507" t="s">
        <v>20</v>
      </c>
      <c r="X400" s="508" t="s">
        <v>20</v>
      </c>
    </row>
    <row r="401" spans="1:25" s="13" customFormat="1" ht="16.8" thickTop="1" thickBot="1">
      <c r="A401" s="74"/>
      <c r="B401" s="1133" t="s">
        <v>444</v>
      </c>
      <c r="C401" s="1240">
        <v>2800</v>
      </c>
      <c r="D401" s="638" t="s">
        <v>62</v>
      </c>
      <c r="E401" s="116" t="s">
        <v>265</v>
      </c>
      <c r="F401" s="133" t="s">
        <v>26</v>
      </c>
      <c r="G401" s="324">
        <f>H401+I401</f>
        <v>0</v>
      </c>
      <c r="H401" s="404"/>
      <c r="I401" s="932"/>
      <c r="J401" s="992"/>
      <c r="K401" s="778">
        <f t="shared" ref="K401:K403" si="305">G401+J401</f>
        <v>0</v>
      </c>
      <c r="L401" s="324">
        <f>M401+N401</f>
        <v>0</v>
      </c>
      <c r="M401" s="404"/>
      <c r="N401" s="405"/>
      <c r="O401" s="860"/>
      <c r="P401" s="778">
        <f t="shared" ref="P401:P403" si="306">L401+O401</f>
        <v>0</v>
      </c>
      <c r="Q401" s="324">
        <f>R401+S401</f>
        <v>0</v>
      </c>
      <c r="R401" s="404"/>
      <c r="S401" s="405"/>
      <c r="T401" s="405"/>
      <c r="U401" s="778">
        <f t="shared" ref="U401:U403" si="307">Q401+T401</f>
        <v>0</v>
      </c>
      <c r="V401" s="511">
        <f t="shared" ref="V401:V404" si="308">IF(K401&gt;0,ROUND((G401/K401),3),0)</f>
        <v>0</v>
      </c>
      <c r="W401" s="512">
        <f t="shared" ref="W401:W404" si="309">IF(P401&gt;0,ROUND((L401/P401),3),0)</f>
        <v>0</v>
      </c>
      <c r="X401" s="513">
        <f t="shared" ref="X401:X404" si="310">IF(U401&gt;0,ROUND((Q401/U401),3),0)</f>
        <v>0</v>
      </c>
    </row>
    <row r="402" spans="1:25" s="13" customFormat="1" ht="16.8" thickTop="1" thickBot="1">
      <c r="A402" s="74"/>
      <c r="B402" s="1133" t="s">
        <v>445</v>
      </c>
      <c r="C402" s="1244">
        <v>2800</v>
      </c>
      <c r="D402" s="197" t="s">
        <v>121</v>
      </c>
      <c r="E402" s="198" t="s">
        <v>266</v>
      </c>
      <c r="F402" s="196" t="s">
        <v>26</v>
      </c>
      <c r="G402" s="384">
        <f>H402+I402</f>
        <v>0</v>
      </c>
      <c r="H402" s="385"/>
      <c r="I402" s="908"/>
      <c r="J402" s="968"/>
      <c r="K402" s="773">
        <f t="shared" si="305"/>
        <v>0</v>
      </c>
      <c r="L402" s="384">
        <f>M402+N402</f>
        <v>0</v>
      </c>
      <c r="M402" s="385"/>
      <c r="N402" s="386"/>
      <c r="O402" s="842"/>
      <c r="P402" s="773">
        <f t="shared" si="306"/>
        <v>0</v>
      </c>
      <c r="Q402" s="384">
        <f>R402+S402</f>
        <v>0</v>
      </c>
      <c r="R402" s="385"/>
      <c r="S402" s="386"/>
      <c r="T402" s="386"/>
      <c r="U402" s="773">
        <f t="shared" si="307"/>
        <v>0</v>
      </c>
      <c r="V402" s="511">
        <f t="shared" si="308"/>
        <v>0</v>
      </c>
      <c r="W402" s="512">
        <f t="shared" si="309"/>
        <v>0</v>
      </c>
      <c r="X402" s="513">
        <f t="shared" si="310"/>
        <v>0</v>
      </c>
    </row>
    <row r="403" spans="1:25" s="78" customFormat="1" ht="15" thickTop="1" thickBot="1">
      <c r="A403" s="247"/>
      <c r="B403" s="1133" t="s">
        <v>446</v>
      </c>
      <c r="C403" s="1181">
        <v>2800</v>
      </c>
      <c r="D403" s="141"/>
      <c r="E403" s="107" t="s">
        <v>650</v>
      </c>
      <c r="F403" s="90" t="s">
        <v>26</v>
      </c>
      <c r="G403" s="328">
        <f>H403+I403</f>
        <v>0</v>
      </c>
      <c r="H403" s="509"/>
      <c r="I403" s="913"/>
      <c r="J403" s="973"/>
      <c r="K403" s="772">
        <f t="shared" si="305"/>
        <v>0</v>
      </c>
      <c r="L403" s="328">
        <f>M403+N403</f>
        <v>0</v>
      </c>
      <c r="M403" s="509"/>
      <c r="N403" s="696"/>
      <c r="O403" s="510"/>
      <c r="P403" s="772">
        <f t="shared" si="306"/>
        <v>0</v>
      </c>
      <c r="Q403" s="328">
        <f>R403+S403</f>
        <v>0</v>
      </c>
      <c r="R403" s="509"/>
      <c r="S403" s="696"/>
      <c r="T403" s="696"/>
      <c r="U403" s="772">
        <f t="shared" si="307"/>
        <v>0</v>
      </c>
      <c r="V403" s="511">
        <f t="shared" si="308"/>
        <v>0</v>
      </c>
      <c r="W403" s="512">
        <f t="shared" si="309"/>
        <v>0</v>
      </c>
      <c r="X403" s="513">
        <f t="shared" si="310"/>
        <v>0</v>
      </c>
      <c r="Y403" s="86"/>
    </row>
    <row r="404" spans="1:25" s="13" customFormat="1" ht="16.8" thickTop="1" thickBot="1">
      <c r="A404" s="74"/>
      <c r="B404" s="1133" t="s">
        <v>653</v>
      </c>
      <c r="C404" s="1240">
        <v>2800</v>
      </c>
      <c r="D404" s="194"/>
      <c r="E404" s="116" t="s">
        <v>412</v>
      </c>
      <c r="F404" s="133" t="s">
        <v>26</v>
      </c>
      <c r="G404" s="384">
        <f>H404+I404</f>
        <v>0</v>
      </c>
      <c r="H404" s="385"/>
      <c r="I404" s="908"/>
      <c r="J404" s="968"/>
      <c r="K404" s="773">
        <f>G404+J404</f>
        <v>0</v>
      </c>
      <c r="L404" s="384">
        <f>M404+N404</f>
        <v>0</v>
      </c>
      <c r="M404" s="385"/>
      <c r="N404" s="386"/>
      <c r="O404" s="842"/>
      <c r="P404" s="773">
        <f>L404+O404</f>
        <v>0</v>
      </c>
      <c r="Q404" s="384">
        <f>R404+S404</f>
        <v>0</v>
      </c>
      <c r="R404" s="385"/>
      <c r="S404" s="386"/>
      <c r="T404" s="386"/>
      <c r="U404" s="773">
        <f>Q404+T404</f>
        <v>0</v>
      </c>
      <c r="V404" s="515">
        <f t="shared" si="308"/>
        <v>0</v>
      </c>
      <c r="W404" s="516">
        <f t="shared" si="309"/>
        <v>0</v>
      </c>
      <c r="X404" s="517">
        <f t="shared" si="310"/>
        <v>0</v>
      </c>
    </row>
    <row r="405" spans="1:25" s="13" customFormat="1" ht="27.6" thickTop="1" thickBot="1">
      <c r="A405" s="74"/>
      <c r="B405" s="1134" t="s">
        <v>654</v>
      </c>
      <c r="C405" s="1217">
        <v>2800</v>
      </c>
      <c r="D405" s="177"/>
      <c r="E405" s="178" t="s">
        <v>134</v>
      </c>
      <c r="F405" s="176" t="s">
        <v>26</v>
      </c>
      <c r="G405" s="1015" t="s">
        <v>20</v>
      </c>
      <c r="H405" s="32" t="s">
        <v>20</v>
      </c>
      <c r="I405" s="1016" t="s">
        <v>20</v>
      </c>
      <c r="J405" s="1017" t="s">
        <v>20</v>
      </c>
      <c r="K405" s="1018" t="s">
        <v>20</v>
      </c>
      <c r="L405" s="1015" t="s">
        <v>20</v>
      </c>
      <c r="M405" s="32" t="s">
        <v>20</v>
      </c>
      <c r="N405" s="1016" t="s">
        <v>20</v>
      </c>
      <c r="O405" s="1017" t="s">
        <v>20</v>
      </c>
      <c r="P405" s="1018" t="s">
        <v>20</v>
      </c>
      <c r="Q405" s="1015" t="s">
        <v>20</v>
      </c>
      <c r="R405" s="32" t="s">
        <v>20</v>
      </c>
      <c r="S405" s="1016" t="s">
        <v>20</v>
      </c>
      <c r="T405" s="1017" t="s">
        <v>20</v>
      </c>
      <c r="U405" s="1018" t="s">
        <v>20</v>
      </c>
      <c r="V405" s="1015" t="s">
        <v>20</v>
      </c>
      <c r="W405" s="32" t="s">
        <v>20</v>
      </c>
      <c r="X405" s="1016" t="s">
        <v>20</v>
      </c>
    </row>
    <row r="406" spans="1:25" s="40" customFormat="1" ht="23.4" hidden="1" thickBot="1">
      <c r="A406" s="603"/>
      <c r="B406" s="1135"/>
      <c r="C406" s="1245" t="s">
        <v>267</v>
      </c>
      <c r="D406" s="342"/>
      <c r="E406" s="343" t="s">
        <v>268</v>
      </c>
      <c r="F406" s="304" t="s">
        <v>26</v>
      </c>
      <c r="G406" s="434">
        <f t="shared" ref="G406:K406" si="311">G407+G547</f>
        <v>0</v>
      </c>
      <c r="H406" s="435">
        <f t="shared" si="311"/>
        <v>0</v>
      </c>
      <c r="I406" s="946">
        <f>I407+I547</f>
        <v>0</v>
      </c>
      <c r="J406" s="793">
        <f t="shared" ref="J406" si="312">J407+J547</f>
        <v>0</v>
      </c>
      <c r="K406" s="793">
        <f t="shared" si="311"/>
        <v>0</v>
      </c>
      <c r="L406" s="434">
        <f t="shared" ref="L406:M406" si="313">L407+L547</f>
        <v>0</v>
      </c>
      <c r="M406" s="435">
        <f t="shared" si="313"/>
        <v>0</v>
      </c>
      <c r="N406" s="436">
        <f>N407+N547</f>
        <v>0</v>
      </c>
      <c r="O406" s="868">
        <f t="shared" ref="O406:R406" si="314">O407+O547</f>
        <v>0</v>
      </c>
      <c r="P406" s="793">
        <f t="shared" si="314"/>
        <v>0</v>
      </c>
      <c r="Q406" s="434">
        <f t="shared" si="314"/>
        <v>0</v>
      </c>
      <c r="R406" s="435">
        <f t="shared" si="314"/>
        <v>0</v>
      </c>
      <c r="S406" s="436">
        <f>S407+S547</f>
        <v>0</v>
      </c>
      <c r="T406" s="436">
        <f t="shared" ref="T406:U406" si="315">T407+T547</f>
        <v>0</v>
      </c>
      <c r="U406" s="793">
        <f t="shared" si="315"/>
        <v>0</v>
      </c>
      <c r="V406" s="481">
        <f t="shared" ref="V406:V410" si="316">IF(K406&gt;0,ROUND((G406/K406),3),0)</f>
        <v>0</v>
      </c>
      <c r="W406" s="482">
        <f t="shared" ref="W406:W410" si="317">IF(P406&gt;0,ROUND((L406/P406),3),0)</f>
        <v>0</v>
      </c>
      <c r="X406" s="483">
        <f t="shared" ref="X406:X410" si="318">IF(U406&gt;0,ROUND((Q406/U406),3),0)</f>
        <v>0</v>
      </c>
      <c r="Y406" s="237"/>
    </row>
    <row r="407" spans="1:25" s="40" customFormat="1" ht="23.4" hidden="1" thickBot="1">
      <c r="A407" s="604"/>
      <c r="B407" s="1136" t="s">
        <v>447</v>
      </c>
      <c r="C407" s="60">
        <v>3100</v>
      </c>
      <c r="D407" s="52"/>
      <c r="E407" s="199" t="s">
        <v>270</v>
      </c>
      <c r="F407" s="54" t="s">
        <v>26</v>
      </c>
      <c r="G407" s="437">
        <f t="shared" ref="G407:H407" si="319">G408+G486+G514+G531+G544</f>
        <v>0</v>
      </c>
      <c r="H407" s="438">
        <f t="shared" si="319"/>
        <v>0</v>
      </c>
      <c r="I407" s="947">
        <f>I408+I486+I514+I531+I544</f>
        <v>0</v>
      </c>
      <c r="J407" s="769">
        <f t="shared" ref="J407:M407" si="320">J408+J486+J514+J531+J544</f>
        <v>0</v>
      </c>
      <c r="K407" s="769">
        <f t="shared" si="320"/>
        <v>0</v>
      </c>
      <c r="L407" s="437">
        <f t="shared" si="320"/>
        <v>0</v>
      </c>
      <c r="M407" s="438">
        <f t="shared" si="320"/>
        <v>0</v>
      </c>
      <c r="N407" s="439">
        <f>N408+N486+N514+N531+N544</f>
        <v>0</v>
      </c>
      <c r="O407" s="439">
        <f t="shared" ref="O407:R407" si="321">O408+O486+O514+O531+O544</f>
        <v>0</v>
      </c>
      <c r="P407" s="769">
        <f t="shared" si="321"/>
        <v>0</v>
      </c>
      <c r="Q407" s="437">
        <f t="shared" si="321"/>
        <v>0</v>
      </c>
      <c r="R407" s="438">
        <f t="shared" si="321"/>
        <v>0</v>
      </c>
      <c r="S407" s="439">
        <f>S408+S486+S514+S531+S544</f>
        <v>0</v>
      </c>
      <c r="T407" s="439">
        <f t="shared" ref="T407:U407" si="322">T408+T486+T514+T531+T544</f>
        <v>0</v>
      </c>
      <c r="U407" s="769">
        <f t="shared" si="322"/>
        <v>0</v>
      </c>
      <c r="V407" s="484">
        <f t="shared" si="316"/>
        <v>0</v>
      </c>
      <c r="W407" s="485">
        <f t="shared" si="317"/>
        <v>0</v>
      </c>
      <c r="X407" s="486">
        <f t="shared" si="318"/>
        <v>0</v>
      </c>
    </row>
    <row r="408" spans="1:25" s="55" customFormat="1" ht="28.2" hidden="1" thickBot="1">
      <c r="A408" s="77"/>
      <c r="B408" s="1062" t="s">
        <v>448</v>
      </c>
      <c r="C408" s="1198" t="s">
        <v>271</v>
      </c>
      <c r="D408" s="59"/>
      <c r="E408" s="129" t="s">
        <v>272</v>
      </c>
      <c r="F408" s="63" t="s">
        <v>26</v>
      </c>
      <c r="G408" s="423">
        <f t="shared" ref="G408:K408" si="323">ROUND(G409+G441+G444+G451+G454+G457+G473+G480+G481+G484,1)</f>
        <v>0</v>
      </c>
      <c r="H408" s="372">
        <f t="shared" si="323"/>
        <v>0</v>
      </c>
      <c r="I408" s="933">
        <f t="shared" si="323"/>
        <v>0</v>
      </c>
      <c r="J408" s="770">
        <f t="shared" si="323"/>
        <v>0</v>
      </c>
      <c r="K408" s="770">
        <f t="shared" si="323"/>
        <v>0</v>
      </c>
      <c r="L408" s="423">
        <f t="shared" ref="L408:U408" si="324">ROUND(L409+L441+L444+L451+L454+L457+L473+L480+L481+L484,1)</f>
        <v>0</v>
      </c>
      <c r="M408" s="372">
        <f t="shared" si="324"/>
        <v>0</v>
      </c>
      <c r="N408" s="424">
        <f t="shared" si="324"/>
        <v>0</v>
      </c>
      <c r="O408" s="424">
        <f t="shared" si="324"/>
        <v>0</v>
      </c>
      <c r="P408" s="770">
        <f t="shared" si="324"/>
        <v>0</v>
      </c>
      <c r="Q408" s="423">
        <f t="shared" si="324"/>
        <v>0</v>
      </c>
      <c r="R408" s="372">
        <f t="shared" si="324"/>
        <v>0</v>
      </c>
      <c r="S408" s="424">
        <f t="shared" si="324"/>
        <v>0</v>
      </c>
      <c r="T408" s="424">
        <f t="shared" si="324"/>
        <v>0</v>
      </c>
      <c r="U408" s="770">
        <f t="shared" si="324"/>
        <v>0</v>
      </c>
      <c r="V408" s="487">
        <f t="shared" si="316"/>
        <v>0</v>
      </c>
      <c r="W408" s="488">
        <f t="shared" si="317"/>
        <v>0</v>
      </c>
      <c r="X408" s="489">
        <f t="shared" si="318"/>
        <v>0</v>
      </c>
    </row>
    <row r="409" spans="1:25" s="77" customFormat="1" ht="27" hidden="1" thickBot="1">
      <c r="B409" s="1071" t="s">
        <v>449</v>
      </c>
      <c r="C409" s="1181">
        <v>3110</v>
      </c>
      <c r="D409" s="124" t="s">
        <v>40</v>
      </c>
      <c r="E409" s="107" t="s">
        <v>273</v>
      </c>
      <c r="F409" s="87" t="s">
        <v>26</v>
      </c>
      <c r="G409" s="387">
        <f t="shared" ref="G409:H409" si="325">G410+G413+G416+G426+G429+G432+G435+G438</f>
        <v>0</v>
      </c>
      <c r="H409" s="388">
        <f t="shared" si="325"/>
        <v>0</v>
      </c>
      <c r="I409" s="909">
        <f>I410+I413+I416+I426+I429+I432+I435+I438</f>
        <v>0</v>
      </c>
      <c r="J409" s="969">
        <f t="shared" ref="J409" si="326">J410+J413+J416+J426+J429+J432+J435+J438</f>
        <v>0</v>
      </c>
      <c r="K409" s="774">
        <f t="shared" ref="K409:K410" si="327">G409+J409</f>
        <v>0</v>
      </c>
      <c r="L409" s="387">
        <f t="shared" ref="L409:M409" si="328">L410+L413+L416+L426+L429+L432+L435+L438</f>
        <v>0</v>
      </c>
      <c r="M409" s="388">
        <f t="shared" si="328"/>
        <v>0</v>
      </c>
      <c r="N409" s="389">
        <f>N410+N413+N416+N426+N429+N432+N435+N438</f>
        <v>0</v>
      </c>
      <c r="O409" s="843">
        <f t="shared" ref="O409" si="329">O410+O413+O416+O426+O429+O432+O435+O438</f>
        <v>0</v>
      </c>
      <c r="P409" s="774">
        <f t="shared" ref="P409:P410" si="330">L409+O409</f>
        <v>0</v>
      </c>
      <c r="Q409" s="387">
        <f t="shared" ref="Q409:R409" si="331">Q410+Q413+Q416+Q426+Q429+Q432+Q435+Q438</f>
        <v>0</v>
      </c>
      <c r="R409" s="388">
        <f t="shared" si="331"/>
        <v>0</v>
      </c>
      <c r="S409" s="389">
        <f>S410+S413+S416+S426+S429+S432+S435+S438</f>
        <v>0</v>
      </c>
      <c r="T409" s="389">
        <f t="shared" ref="T409" si="332">T410+T413+T416+T426+T429+T432+T435+T438</f>
        <v>0</v>
      </c>
      <c r="U409" s="774">
        <f t="shared" ref="U409:U410" si="333">Q409+T409</f>
        <v>0</v>
      </c>
      <c r="V409" s="557">
        <f t="shared" si="316"/>
        <v>0</v>
      </c>
      <c r="W409" s="558">
        <f t="shared" si="317"/>
        <v>0</v>
      </c>
      <c r="X409" s="559">
        <f t="shared" si="318"/>
        <v>0</v>
      </c>
    </row>
    <row r="410" spans="1:25" s="86" customFormat="1" hidden="1" thickTop="1">
      <c r="A410" s="77"/>
      <c r="B410" s="1073" t="s">
        <v>450</v>
      </c>
      <c r="C410" s="1246">
        <v>3110</v>
      </c>
      <c r="D410" s="200" t="s">
        <v>40</v>
      </c>
      <c r="E410" s="201" t="s">
        <v>274</v>
      </c>
      <c r="F410" s="39" t="s">
        <v>26</v>
      </c>
      <c r="G410" s="292">
        <f>H410+I410</f>
        <v>0</v>
      </c>
      <c r="H410" s="374">
        <f>ROUND(H411*H412/1000,1)</f>
        <v>0</v>
      </c>
      <c r="I410" s="902">
        <f>ROUND(I411*I412/1000,1)</f>
        <v>0</v>
      </c>
      <c r="J410" s="962">
        <f>ROUND(J411*J412/1000,1)</f>
        <v>0</v>
      </c>
      <c r="K410" s="771">
        <f t="shared" si="327"/>
        <v>0</v>
      </c>
      <c r="L410" s="292">
        <f>M410+N410</f>
        <v>0</v>
      </c>
      <c r="M410" s="374">
        <f>ROUND(M411*M412/1000,1)</f>
        <v>0</v>
      </c>
      <c r="N410" s="375">
        <f>ROUND(N411*N412/1000,1)</f>
        <v>0</v>
      </c>
      <c r="O410" s="490">
        <f>ROUND(O411*O412/1000,1)</f>
        <v>0</v>
      </c>
      <c r="P410" s="771">
        <f t="shared" si="330"/>
        <v>0</v>
      </c>
      <c r="Q410" s="292">
        <f>R410+S410</f>
        <v>0</v>
      </c>
      <c r="R410" s="374">
        <f>ROUND(R411*R412/1000,1)</f>
        <v>0</v>
      </c>
      <c r="S410" s="375">
        <f>ROUND(S411*S412/1000,1)</f>
        <v>0</v>
      </c>
      <c r="T410" s="375">
        <f>ROUND(T411*T412/1000,1)</f>
        <v>0</v>
      </c>
      <c r="U410" s="771">
        <f t="shared" si="333"/>
        <v>0</v>
      </c>
      <c r="V410" s="491">
        <f t="shared" si="316"/>
        <v>0</v>
      </c>
      <c r="W410" s="492">
        <f t="shared" si="317"/>
        <v>0</v>
      </c>
      <c r="X410" s="493">
        <f t="shared" si="318"/>
        <v>0</v>
      </c>
    </row>
    <row r="411" spans="1:25" s="100" customFormat="1" ht="12" hidden="1">
      <c r="A411" s="598"/>
      <c r="B411" s="1074"/>
      <c r="C411" s="1247"/>
      <c r="D411" s="202" t="s">
        <v>40</v>
      </c>
      <c r="E411" s="80" t="s">
        <v>68</v>
      </c>
      <c r="F411" s="81" t="s">
        <v>21</v>
      </c>
      <c r="G411" s="376">
        <f>H411+I411</f>
        <v>0</v>
      </c>
      <c r="H411" s="377"/>
      <c r="I411" s="903"/>
      <c r="J411" s="963"/>
      <c r="K411" s="1035" t="s">
        <v>20</v>
      </c>
      <c r="L411" s="376">
        <f>M411+N411</f>
        <v>0</v>
      </c>
      <c r="M411" s="377"/>
      <c r="N411" s="378"/>
      <c r="O411" s="837"/>
      <c r="P411" s="1035" t="s">
        <v>20</v>
      </c>
      <c r="Q411" s="376">
        <f>R411+S411</f>
        <v>0</v>
      </c>
      <c r="R411" s="377"/>
      <c r="S411" s="378"/>
      <c r="T411" s="378"/>
      <c r="U411" s="1035" t="s">
        <v>20</v>
      </c>
      <c r="V411" s="503" t="s">
        <v>20</v>
      </c>
      <c r="W411" s="504" t="s">
        <v>20</v>
      </c>
      <c r="X411" s="505" t="s">
        <v>20</v>
      </c>
    </row>
    <row r="412" spans="1:25" s="100" customFormat="1" ht="12" hidden="1">
      <c r="A412" s="598"/>
      <c r="B412" s="1074"/>
      <c r="C412" s="1247"/>
      <c r="D412" s="202" t="s">
        <v>40</v>
      </c>
      <c r="E412" s="80" t="s">
        <v>69</v>
      </c>
      <c r="F412" s="81" t="s">
        <v>45</v>
      </c>
      <c r="G412" s="390">
        <f>IF(I412+H412&gt;0,AVERAGE(H412:I412),0)</f>
        <v>0</v>
      </c>
      <c r="H412" s="391"/>
      <c r="I412" s="910"/>
      <c r="J412" s="970"/>
      <c r="K412" s="1037" t="s">
        <v>20</v>
      </c>
      <c r="L412" s="390">
        <f>IF(N412+M412&gt;0,AVERAGE(M412:N412),0)</f>
        <v>0</v>
      </c>
      <c r="M412" s="391"/>
      <c r="N412" s="392"/>
      <c r="O412" s="844"/>
      <c r="P412" s="1037" t="s">
        <v>20</v>
      </c>
      <c r="Q412" s="390">
        <f>IF(S412+R412&gt;0,AVERAGE(R412:S412),0)</f>
        <v>0</v>
      </c>
      <c r="R412" s="391"/>
      <c r="S412" s="392"/>
      <c r="T412" s="392"/>
      <c r="U412" s="1037" t="s">
        <v>20</v>
      </c>
      <c r="V412" s="503" t="s">
        <v>20</v>
      </c>
      <c r="W412" s="504" t="s">
        <v>20</v>
      </c>
      <c r="X412" s="505" t="s">
        <v>20</v>
      </c>
    </row>
    <row r="413" spans="1:25" s="86" customFormat="1" ht="13.2" hidden="1">
      <c r="A413" s="77"/>
      <c r="B413" s="1073" t="s">
        <v>451</v>
      </c>
      <c r="C413" s="1246">
        <v>3110</v>
      </c>
      <c r="D413" s="200" t="s">
        <v>40</v>
      </c>
      <c r="E413" s="203" t="s">
        <v>275</v>
      </c>
      <c r="F413" s="39" t="s">
        <v>26</v>
      </c>
      <c r="G413" s="289">
        <f>H413+I413</f>
        <v>0</v>
      </c>
      <c r="H413" s="393">
        <f>ROUND(H414*H415/1000,1)</f>
        <v>0</v>
      </c>
      <c r="I413" s="911">
        <f>ROUND(I414*I415/1000,1)</f>
        <v>0</v>
      </c>
      <c r="J413" s="971">
        <f>ROUND(J414*J415/1000,1)</f>
        <v>0</v>
      </c>
      <c r="K413" s="771">
        <f t="shared" ref="K413" si="334">G413+J413</f>
        <v>0</v>
      </c>
      <c r="L413" s="289">
        <f>M413+N413</f>
        <v>0</v>
      </c>
      <c r="M413" s="393">
        <f>ROUND(M414*M415/1000,1)</f>
        <v>0</v>
      </c>
      <c r="N413" s="394">
        <f>ROUND(N414*N415/1000,1)</f>
        <v>0</v>
      </c>
      <c r="O413" s="521">
        <f>ROUND(O414*O415/1000,1)</f>
        <v>0</v>
      </c>
      <c r="P413" s="771">
        <f t="shared" ref="P413" si="335">L413+O413</f>
        <v>0</v>
      </c>
      <c r="Q413" s="289">
        <f>R413+S413</f>
        <v>0</v>
      </c>
      <c r="R413" s="393">
        <f>ROUND(R414*R415/1000,1)</f>
        <v>0</v>
      </c>
      <c r="S413" s="394">
        <f>ROUND(S414*S415/1000,1)</f>
        <v>0</v>
      </c>
      <c r="T413" s="394">
        <f>ROUND(T414*T415/1000,1)</f>
        <v>0</v>
      </c>
      <c r="U413" s="771">
        <f t="shared" ref="U413" si="336">Q413+T413</f>
        <v>0</v>
      </c>
      <c r="V413" s="522">
        <f t="shared" ref="V413" si="337">IF(K413&gt;0,ROUND((G413/K413),3),0)</f>
        <v>0</v>
      </c>
      <c r="W413" s="523">
        <f t="shared" ref="W413" si="338">IF(P413&gt;0,ROUND((L413/P413),3),0)</f>
        <v>0</v>
      </c>
      <c r="X413" s="524">
        <f t="shared" ref="X413" si="339">IF(U413&gt;0,ROUND((Q413/U413),3),0)</f>
        <v>0</v>
      </c>
    </row>
    <row r="414" spans="1:25" s="100" customFormat="1" ht="12" hidden="1">
      <c r="A414" s="598"/>
      <c r="B414" s="1074"/>
      <c r="C414" s="1247"/>
      <c r="D414" s="202" t="s">
        <v>40</v>
      </c>
      <c r="E414" s="80" t="s">
        <v>68</v>
      </c>
      <c r="F414" s="81" t="s">
        <v>21</v>
      </c>
      <c r="G414" s="376">
        <f>H414+I414</f>
        <v>0</v>
      </c>
      <c r="H414" s="377"/>
      <c r="I414" s="903"/>
      <c r="J414" s="963"/>
      <c r="K414" s="1035" t="s">
        <v>20</v>
      </c>
      <c r="L414" s="376">
        <f>M414+N414</f>
        <v>0</v>
      </c>
      <c r="M414" s="377"/>
      <c r="N414" s="378"/>
      <c r="O414" s="837"/>
      <c r="P414" s="1035" t="s">
        <v>20</v>
      </c>
      <c r="Q414" s="376">
        <f>R414+S414</f>
        <v>0</v>
      </c>
      <c r="R414" s="377"/>
      <c r="S414" s="378"/>
      <c r="T414" s="378"/>
      <c r="U414" s="1035" t="s">
        <v>20</v>
      </c>
      <c r="V414" s="503" t="s">
        <v>20</v>
      </c>
      <c r="W414" s="504" t="s">
        <v>20</v>
      </c>
      <c r="X414" s="505" t="s">
        <v>20</v>
      </c>
    </row>
    <row r="415" spans="1:25" s="100" customFormat="1" ht="12" hidden="1">
      <c r="A415" s="598"/>
      <c r="B415" s="1074"/>
      <c r="C415" s="1247"/>
      <c r="D415" s="202" t="s">
        <v>40</v>
      </c>
      <c r="E415" s="80" t="s">
        <v>69</v>
      </c>
      <c r="F415" s="81" t="s">
        <v>45</v>
      </c>
      <c r="G415" s="395">
        <f>IF(I415+H415&gt;0,AVERAGE(H415:I415),0)</f>
        <v>0</v>
      </c>
      <c r="H415" s="396"/>
      <c r="I415" s="912"/>
      <c r="J415" s="972"/>
      <c r="K415" s="1037" t="s">
        <v>20</v>
      </c>
      <c r="L415" s="395">
        <f>IF(N415+M415&gt;0,AVERAGE(M415:N415),0)</f>
        <v>0</v>
      </c>
      <c r="M415" s="396"/>
      <c r="N415" s="397"/>
      <c r="O415" s="845"/>
      <c r="P415" s="1037" t="s">
        <v>20</v>
      </c>
      <c r="Q415" s="395">
        <f>IF(S415+R415&gt;0,AVERAGE(R415:S415),0)</f>
        <v>0</v>
      </c>
      <c r="R415" s="396"/>
      <c r="S415" s="397"/>
      <c r="T415" s="397"/>
      <c r="U415" s="1037" t="s">
        <v>20</v>
      </c>
      <c r="V415" s="503" t="s">
        <v>20</v>
      </c>
      <c r="W415" s="504" t="s">
        <v>20</v>
      </c>
      <c r="X415" s="505" t="s">
        <v>20</v>
      </c>
    </row>
    <row r="416" spans="1:25" s="77" customFormat="1" ht="13.2" hidden="1">
      <c r="B416" s="1078" t="s">
        <v>452</v>
      </c>
      <c r="C416" s="1182">
        <v>3110</v>
      </c>
      <c r="D416" s="122" t="s">
        <v>40</v>
      </c>
      <c r="E416" s="204" t="s">
        <v>276</v>
      </c>
      <c r="F416" s="97" t="s">
        <v>26</v>
      </c>
      <c r="G416" s="440">
        <f t="shared" ref="G416:H416" si="340">G417+G420+G423</f>
        <v>0</v>
      </c>
      <c r="H416" s="441">
        <f t="shared" si="340"/>
        <v>0</v>
      </c>
      <c r="I416" s="948">
        <f>I417+I420+I423</f>
        <v>0</v>
      </c>
      <c r="J416" s="998">
        <f t="shared" ref="J416" si="341">J417+J420+J423</f>
        <v>0</v>
      </c>
      <c r="K416" s="794">
        <f t="shared" ref="K416:K417" si="342">G416+J416</f>
        <v>0</v>
      </c>
      <c r="L416" s="440">
        <f t="shared" ref="L416:M416" si="343">L417+L420+L423</f>
        <v>0</v>
      </c>
      <c r="M416" s="441">
        <f t="shared" si="343"/>
        <v>0</v>
      </c>
      <c r="N416" s="442">
        <f>N417+N420+N423</f>
        <v>0</v>
      </c>
      <c r="O416" s="869">
        <f t="shared" ref="O416" si="344">O417+O420+O423</f>
        <v>0</v>
      </c>
      <c r="P416" s="794">
        <f t="shared" ref="P416:P417" si="345">L416+O416</f>
        <v>0</v>
      </c>
      <c r="Q416" s="440">
        <f t="shared" ref="Q416:R416" si="346">Q417+Q420+Q423</f>
        <v>0</v>
      </c>
      <c r="R416" s="441">
        <f t="shared" si="346"/>
        <v>0</v>
      </c>
      <c r="S416" s="442">
        <f>S417+S420+S423</f>
        <v>0</v>
      </c>
      <c r="T416" s="442">
        <f t="shared" ref="T416" si="347">T417+T420+T423</f>
        <v>0</v>
      </c>
      <c r="U416" s="794">
        <f t="shared" ref="U416:U417" si="348">Q416+T416</f>
        <v>0</v>
      </c>
      <c r="V416" s="522">
        <f t="shared" ref="V416:V417" si="349">IF(K416&gt;0,ROUND((G416/K416),3),0)</f>
        <v>0</v>
      </c>
      <c r="W416" s="523">
        <f t="shared" ref="W416:W417" si="350">IF(P416&gt;0,ROUND((L416/P416),3),0)</f>
        <v>0</v>
      </c>
      <c r="X416" s="524">
        <f t="shared" ref="X416:X417" si="351">IF(U416&gt;0,ROUND((Q416/U416),3),0)</f>
        <v>0</v>
      </c>
    </row>
    <row r="417" spans="1:24" s="146" customFormat="1" ht="13.2" hidden="1">
      <c r="A417" s="77"/>
      <c r="B417" s="1137" t="s">
        <v>453</v>
      </c>
      <c r="C417" s="1248">
        <v>3110</v>
      </c>
      <c r="D417" s="202" t="s">
        <v>40</v>
      </c>
      <c r="E417" s="205" t="s">
        <v>277</v>
      </c>
      <c r="F417" s="206" t="s">
        <v>26</v>
      </c>
      <c r="G417" s="408">
        <f>H417+I417</f>
        <v>0</v>
      </c>
      <c r="H417" s="409">
        <f>ROUND(H418*H419/1000,1)</f>
        <v>0</v>
      </c>
      <c r="I417" s="924">
        <f>ROUND(I418*I419/1000,1)</f>
        <v>0</v>
      </c>
      <c r="J417" s="983">
        <f>ROUND(J418*J419/1000,1)</f>
        <v>0</v>
      </c>
      <c r="K417" s="781">
        <f t="shared" si="342"/>
        <v>0</v>
      </c>
      <c r="L417" s="408">
        <f>M417+N417</f>
        <v>0</v>
      </c>
      <c r="M417" s="409">
        <f>ROUND(M418*M419/1000,1)</f>
        <v>0</v>
      </c>
      <c r="N417" s="410">
        <f>ROUND(N418*N419/1000,1)</f>
        <v>0</v>
      </c>
      <c r="O417" s="852">
        <f>ROUND(O418*O419/1000,1)</f>
        <v>0</v>
      </c>
      <c r="P417" s="781">
        <f t="shared" si="345"/>
        <v>0</v>
      </c>
      <c r="Q417" s="408">
        <f>R417+S417</f>
        <v>0</v>
      </c>
      <c r="R417" s="409">
        <f>ROUND(R418*R419/1000,1)</f>
        <v>0</v>
      </c>
      <c r="S417" s="410">
        <f>ROUND(S418*S419/1000,1)</f>
        <v>0</v>
      </c>
      <c r="T417" s="410">
        <f>ROUND(T418*T419/1000,1)</f>
        <v>0</v>
      </c>
      <c r="U417" s="781">
        <f t="shared" si="348"/>
        <v>0</v>
      </c>
      <c r="V417" s="529">
        <f t="shared" si="349"/>
        <v>0</v>
      </c>
      <c r="W417" s="530">
        <f t="shared" si="350"/>
        <v>0</v>
      </c>
      <c r="X417" s="531">
        <f t="shared" si="351"/>
        <v>0</v>
      </c>
    </row>
    <row r="418" spans="1:24" s="147" customFormat="1" ht="12" hidden="1">
      <c r="A418" s="602"/>
      <c r="B418" s="1138"/>
      <c r="C418" s="1249"/>
      <c r="D418" s="207" t="s">
        <v>40</v>
      </c>
      <c r="E418" s="208" t="s">
        <v>68</v>
      </c>
      <c r="F418" s="209" t="s">
        <v>21</v>
      </c>
      <c r="G418" s="411">
        <f>H418+I418</f>
        <v>0</v>
      </c>
      <c r="H418" s="412"/>
      <c r="I418" s="925"/>
      <c r="J418" s="984"/>
      <c r="K418" s="1035" t="s">
        <v>20</v>
      </c>
      <c r="L418" s="411">
        <f>M418+N418</f>
        <v>0</v>
      </c>
      <c r="M418" s="412"/>
      <c r="N418" s="413"/>
      <c r="O418" s="853"/>
      <c r="P418" s="1035" t="s">
        <v>20</v>
      </c>
      <c r="Q418" s="411">
        <f>R418+S418</f>
        <v>0</v>
      </c>
      <c r="R418" s="412"/>
      <c r="S418" s="413"/>
      <c r="T418" s="413"/>
      <c r="U418" s="1035" t="s">
        <v>20</v>
      </c>
      <c r="V418" s="532" t="s">
        <v>20</v>
      </c>
      <c r="W418" s="533" t="s">
        <v>20</v>
      </c>
      <c r="X418" s="534" t="s">
        <v>20</v>
      </c>
    </row>
    <row r="419" spans="1:24" s="147" customFormat="1" ht="12" hidden="1">
      <c r="A419" s="602"/>
      <c r="B419" s="1138"/>
      <c r="C419" s="1249"/>
      <c r="D419" s="207" t="s">
        <v>40</v>
      </c>
      <c r="E419" s="208" t="s">
        <v>69</v>
      </c>
      <c r="F419" s="209" t="s">
        <v>45</v>
      </c>
      <c r="G419" s="443">
        <f>IF(I419+H419&gt;0,AVERAGE(H419:I419),0)</f>
        <v>0</v>
      </c>
      <c r="H419" s="444"/>
      <c r="I419" s="949"/>
      <c r="J419" s="999"/>
      <c r="K419" s="1037" t="s">
        <v>20</v>
      </c>
      <c r="L419" s="443">
        <f>IF(N419+M419&gt;0,AVERAGE(M419:N419),0)</f>
        <v>0</v>
      </c>
      <c r="M419" s="444"/>
      <c r="N419" s="445"/>
      <c r="O419" s="870"/>
      <c r="P419" s="1037" t="s">
        <v>20</v>
      </c>
      <c r="Q419" s="443">
        <f>IF(S419+R419&gt;0,AVERAGE(R419:S419),0)</f>
        <v>0</v>
      </c>
      <c r="R419" s="444"/>
      <c r="S419" s="445"/>
      <c r="T419" s="445"/>
      <c r="U419" s="1037" t="s">
        <v>20</v>
      </c>
      <c r="V419" s="532" t="s">
        <v>20</v>
      </c>
      <c r="W419" s="533" t="s">
        <v>20</v>
      </c>
      <c r="X419" s="534" t="s">
        <v>20</v>
      </c>
    </row>
    <row r="420" spans="1:24" s="146" customFormat="1" ht="13.2" hidden="1">
      <c r="A420" s="77"/>
      <c r="B420" s="1137" t="s">
        <v>454</v>
      </c>
      <c r="C420" s="1248">
        <v>3110</v>
      </c>
      <c r="D420" s="202" t="s">
        <v>40</v>
      </c>
      <c r="E420" s="205" t="s">
        <v>278</v>
      </c>
      <c r="F420" s="206" t="s">
        <v>26</v>
      </c>
      <c r="G420" s="446">
        <f>H420+I420</f>
        <v>0</v>
      </c>
      <c r="H420" s="447">
        <f>ROUND(H421*H422/1000,1)</f>
        <v>0</v>
      </c>
      <c r="I420" s="950">
        <f>ROUND(I421*I422/1000,1)</f>
        <v>0</v>
      </c>
      <c r="J420" s="1000">
        <f>ROUND(J421*J422/1000,1)</f>
        <v>0</v>
      </c>
      <c r="K420" s="795">
        <f t="shared" ref="K420" si="352">G420+J420</f>
        <v>0</v>
      </c>
      <c r="L420" s="446">
        <f>M420+N420</f>
        <v>0</v>
      </c>
      <c r="M420" s="447">
        <f>ROUND(M421*M422/1000,1)</f>
        <v>0</v>
      </c>
      <c r="N420" s="448">
        <f>ROUND(N421*N422/1000,1)</f>
        <v>0</v>
      </c>
      <c r="O420" s="528">
        <f>ROUND(O421*O422/1000,1)</f>
        <v>0</v>
      </c>
      <c r="P420" s="795">
        <f t="shared" ref="P420" si="353">L420+O420</f>
        <v>0</v>
      </c>
      <c r="Q420" s="446">
        <f>R420+S420</f>
        <v>0</v>
      </c>
      <c r="R420" s="447">
        <f>ROUND(R421*R422/1000,1)</f>
        <v>0</v>
      </c>
      <c r="S420" s="448">
        <f>ROUND(S421*S422/1000,1)</f>
        <v>0</v>
      </c>
      <c r="T420" s="448">
        <f>ROUND(T421*T422/1000,1)</f>
        <v>0</v>
      </c>
      <c r="U420" s="795">
        <f t="shared" ref="U420" si="354">Q420+T420</f>
        <v>0</v>
      </c>
      <c r="V420" s="529">
        <f t="shared" ref="V420" si="355">IF(K420&gt;0,ROUND((G420/K420),3),0)</f>
        <v>0</v>
      </c>
      <c r="W420" s="530">
        <f t="shared" ref="W420" si="356">IF(P420&gt;0,ROUND((L420/P420),3),0)</f>
        <v>0</v>
      </c>
      <c r="X420" s="531">
        <f t="shared" ref="X420" si="357">IF(U420&gt;0,ROUND((Q420/U420),3),0)</f>
        <v>0</v>
      </c>
    </row>
    <row r="421" spans="1:24" s="147" customFormat="1" ht="12" hidden="1">
      <c r="A421" s="602"/>
      <c r="B421" s="1138"/>
      <c r="C421" s="1249"/>
      <c r="D421" s="207" t="s">
        <v>40</v>
      </c>
      <c r="E421" s="208" t="s">
        <v>68</v>
      </c>
      <c r="F421" s="209" t="s">
        <v>21</v>
      </c>
      <c r="G421" s="411">
        <f>H421+I421</f>
        <v>0</v>
      </c>
      <c r="H421" s="412"/>
      <c r="I421" s="925"/>
      <c r="J421" s="984"/>
      <c r="K421" s="1035" t="s">
        <v>20</v>
      </c>
      <c r="L421" s="411">
        <f>M421+N421</f>
        <v>0</v>
      </c>
      <c r="M421" s="412"/>
      <c r="N421" s="413"/>
      <c r="O421" s="853"/>
      <c r="P421" s="1035" t="s">
        <v>20</v>
      </c>
      <c r="Q421" s="411">
        <f>R421+S421</f>
        <v>0</v>
      </c>
      <c r="R421" s="412"/>
      <c r="S421" s="413"/>
      <c r="T421" s="413"/>
      <c r="U421" s="1035" t="s">
        <v>20</v>
      </c>
      <c r="V421" s="532" t="s">
        <v>20</v>
      </c>
      <c r="W421" s="533" t="s">
        <v>20</v>
      </c>
      <c r="X421" s="534" t="s">
        <v>20</v>
      </c>
    </row>
    <row r="422" spans="1:24" s="147" customFormat="1" ht="12" hidden="1">
      <c r="A422" s="602"/>
      <c r="B422" s="1138"/>
      <c r="C422" s="1249"/>
      <c r="D422" s="207" t="s">
        <v>40</v>
      </c>
      <c r="E422" s="208" t="s">
        <v>69</v>
      </c>
      <c r="F422" s="209" t="s">
        <v>45</v>
      </c>
      <c r="G422" s="414">
        <f>IF(I422+H422&gt;0,AVERAGE(H422:I422),0)</f>
        <v>0</v>
      </c>
      <c r="H422" s="415"/>
      <c r="I422" s="926"/>
      <c r="J422" s="985"/>
      <c r="K422" s="1037" t="s">
        <v>20</v>
      </c>
      <c r="L422" s="414">
        <f>IF(N422+M422&gt;0,AVERAGE(M422:N422),0)</f>
        <v>0</v>
      </c>
      <c r="M422" s="415"/>
      <c r="N422" s="416"/>
      <c r="O422" s="854"/>
      <c r="P422" s="1037" t="s">
        <v>20</v>
      </c>
      <c r="Q422" s="414">
        <f>IF(S422+R422&gt;0,AVERAGE(R422:S422),0)</f>
        <v>0</v>
      </c>
      <c r="R422" s="415"/>
      <c r="S422" s="416"/>
      <c r="T422" s="416"/>
      <c r="U422" s="1037" t="s">
        <v>20</v>
      </c>
      <c r="V422" s="532" t="s">
        <v>20</v>
      </c>
      <c r="W422" s="533" t="s">
        <v>20</v>
      </c>
      <c r="X422" s="534" t="s">
        <v>20</v>
      </c>
    </row>
    <row r="423" spans="1:24" s="146" customFormat="1" ht="13.2" hidden="1">
      <c r="A423" s="77"/>
      <c r="B423" s="1090" t="s">
        <v>455</v>
      </c>
      <c r="C423" s="1202">
        <v>3110</v>
      </c>
      <c r="D423" s="139" t="s">
        <v>40</v>
      </c>
      <c r="E423" s="144" t="s">
        <v>279</v>
      </c>
      <c r="F423" s="206" t="s">
        <v>26</v>
      </c>
      <c r="G423" s="408">
        <f>H423+I423</f>
        <v>0</v>
      </c>
      <c r="H423" s="409">
        <f>ROUND(H424*H425/1000,1)</f>
        <v>0</v>
      </c>
      <c r="I423" s="924">
        <f>ROUND(I424*I425/1000,1)</f>
        <v>0</v>
      </c>
      <c r="J423" s="983">
        <f>ROUND(J424*J425/1000,1)</f>
        <v>0</v>
      </c>
      <c r="K423" s="781">
        <f t="shared" ref="K423" si="358">G423+J423</f>
        <v>0</v>
      </c>
      <c r="L423" s="408">
        <f>M423+N423</f>
        <v>0</v>
      </c>
      <c r="M423" s="409">
        <f>ROUND(M424*M425/1000,1)</f>
        <v>0</v>
      </c>
      <c r="N423" s="410">
        <f>ROUND(N424*N425/1000,1)</f>
        <v>0</v>
      </c>
      <c r="O423" s="852">
        <f>ROUND(O424*O425/1000,1)</f>
        <v>0</v>
      </c>
      <c r="P423" s="781">
        <f t="shared" ref="P423" si="359">L423+O423</f>
        <v>0</v>
      </c>
      <c r="Q423" s="408">
        <f>R423+S423</f>
        <v>0</v>
      </c>
      <c r="R423" s="409">
        <f>ROUND(R424*R425/1000,1)</f>
        <v>0</v>
      </c>
      <c r="S423" s="410">
        <f>ROUND(S424*S425/1000,1)</f>
        <v>0</v>
      </c>
      <c r="T423" s="410">
        <f>ROUND(T424*T425/1000,1)</f>
        <v>0</v>
      </c>
      <c r="U423" s="781">
        <f t="shared" ref="U423" si="360">Q423+T423</f>
        <v>0</v>
      </c>
      <c r="V423" s="529">
        <f t="shared" ref="V423" si="361">IF(K423&gt;0,ROUND((G423/K423),3),0)</f>
        <v>0</v>
      </c>
      <c r="W423" s="530">
        <f t="shared" ref="W423" si="362">IF(P423&gt;0,ROUND((L423/P423),3),0)</f>
        <v>0</v>
      </c>
      <c r="X423" s="531">
        <f t="shared" ref="X423" si="363">IF(U423&gt;0,ROUND((Q423/U423),3),0)</f>
        <v>0</v>
      </c>
    </row>
    <row r="424" spans="1:24" s="147" customFormat="1" ht="12" hidden="1">
      <c r="A424" s="602"/>
      <c r="B424" s="1093"/>
      <c r="C424" s="1204"/>
      <c r="D424" s="148" t="s">
        <v>40</v>
      </c>
      <c r="E424" s="149" t="s">
        <v>68</v>
      </c>
      <c r="F424" s="209" t="s">
        <v>21</v>
      </c>
      <c r="G424" s="411">
        <f>H424+I424</f>
        <v>0</v>
      </c>
      <c r="H424" s="412"/>
      <c r="I424" s="925"/>
      <c r="J424" s="984"/>
      <c r="K424" s="1035" t="s">
        <v>20</v>
      </c>
      <c r="L424" s="411">
        <f>M424+N424</f>
        <v>0</v>
      </c>
      <c r="M424" s="412"/>
      <c r="N424" s="413"/>
      <c r="O424" s="853"/>
      <c r="P424" s="1035" t="s">
        <v>20</v>
      </c>
      <c r="Q424" s="411">
        <f>R424+S424</f>
        <v>0</v>
      </c>
      <c r="R424" s="412"/>
      <c r="S424" s="413"/>
      <c r="T424" s="413"/>
      <c r="U424" s="1035" t="s">
        <v>20</v>
      </c>
      <c r="V424" s="532" t="s">
        <v>20</v>
      </c>
      <c r="W424" s="533" t="s">
        <v>20</v>
      </c>
      <c r="X424" s="534" t="s">
        <v>20</v>
      </c>
    </row>
    <row r="425" spans="1:24" s="147" customFormat="1" ht="12" hidden="1">
      <c r="A425" s="602"/>
      <c r="B425" s="1093"/>
      <c r="C425" s="1204"/>
      <c r="D425" s="148" t="s">
        <v>40</v>
      </c>
      <c r="E425" s="210" t="s">
        <v>69</v>
      </c>
      <c r="F425" s="211" t="s">
        <v>45</v>
      </c>
      <c r="G425" s="443">
        <f>IF(I425+H425&gt;0,AVERAGE(H425:I425),0)</f>
        <v>0</v>
      </c>
      <c r="H425" s="444"/>
      <c r="I425" s="949"/>
      <c r="J425" s="999"/>
      <c r="K425" s="1037" t="s">
        <v>20</v>
      </c>
      <c r="L425" s="443">
        <f>IF(N425+M425&gt;0,AVERAGE(M425:N425),0)</f>
        <v>0</v>
      </c>
      <c r="M425" s="444"/>
      <c r="N425" s="445"/>
      <c r="O425" s="870"/>
      <c r="P425" s="1037" t="s">
        <v>20</v>
      </c>
      <c r="Q425" s="443">
        <f>IF(S425+R425&gt;0,AVERAGE(R425:S425),0)</f>
        <v>0</v>
      </c>
      <c r="R425" s="444"/>
      <c r="S425" s="445"/>
      <c r="T425" s="445"/>
      <c r="U425" s="1037" t="s">
        <v>20</v>
      </c>
      <c r="V425" s="532" t="s">
        <v>20</v>
      </c>
      <c r="W425" s="533" t="s">
        <v>20</v>
      </c>
      <c r="X425" s="534" t="s">
        <v>20</v>
      </c>
    </row>
    <row r="426" spans="1:24" s="86" customFormat="1" ht="13.2" hidden="1">
      <c r="A426" s="77"/>
      <c r="B426" s="1078" t="s">
        <v>456</v>
      </c>
      <c r="C426" s="1182">
        <v>3110</v>
      </c>
      <c r="D426" s="122" t="s">
        <v>40</v>
      </c>
      <c r="E426" s="212" t="s">
        <v>280</v>
      </c>
      <c r="F426" s="39" t="s">
        <v>26</v>
      </c>
      <c r="G426" s="289">
        <f>H426+I426</f>
        <v>0</v>
      </c>
      <c r="H426" s="393">
        <f>ROUND(H427*H428/1000,1)</f>
        <v>0</v>
      </c>
      <c r="I426" s="911">
        <f>ROUND(I427*I428/1000,1)</f>
        <v>0</v>
      </c>
      <c r="J426" s="971">
        <f>ROUND(J427*J428/1000,1)</f>
        <v>0</v>
      </c>
      <c r="K426" s="775">
        <f t="shared" ref="K426" si="364">G426+J426</f>
        <v>0</v>
      </c>
      <c r="L426" s="289">
        <f>M426+N426</f>
        <v>0</v>
      </c>
      <c r="M426" s="393">
        <f>ROUND(M427*M428/1000,1)</f>
        <v>0</v>
      </c>
      <c r="N426" s="394">
        <f>ROUND(N427*N428/1000,1)</f>
        <v>0</v>
      </c>
      <c r="O426" s="521">
        <f>ROUND(O427*O428/1000,1)</f>
        <v>0</v>
      </c>
      <c r="P426" s="775">
        <f t="shared" ref="P426" si="365">L426+O426</f>
        <v>0</v>
      </c>
      <c r="Q426" s="289">
        <f>R426+S426</f>
        <v>0</v>
      </c>
      <c r="R426" s="393">
        <f>ROUND(R427*R428/1000,1)</f>
        <v>0</v>
      </c>
      <c r="S426" s="394">
        <f>ROUND(S427*S428/1000,1)</f>
        <v>0</v>
      </c>
      <c r="T426" s="394">
        <f>ROUND(T427*T428/1000,1)</f>
        <v>0</v>
      </c>
      <c r="U426" s="775">
        <f t="shared" ref="U426" si="366">Q426+T426</f>
        <v>0</v>
      </c>
      <c r="V426" s="522">
        <f t="shared" ref="V426" si="367">IF(K426&gt;0,ROUND((G426/K426),3),0)</f>
        <v>0</v>
      </c>
      <c r="W426" s="523">
        <f t="shared" ref="W426" si="368">IF(P426&gt;0,ROUND((L426/P426),3),0)</f>
        <v>0</v>
      </c>
      <c r="X426" s="524">
        <f t="shared" ref="X426" si="369">IF(U426&gt;0,ROUND((Q426/U426),3),0)</f>
        <v>0</v>
      </c>
    </row>
    <row r="427" spans="1:24" s="100" customFormat="1" ht="12" hidden="1">
      <c r="A427" s="598"/>
      <c r="B427" s="1076"/>
      <c r="C427" s="1183"/>
      <c r="D427" s="139" t="s">
        <v>40</v>
      </c>
      <c r="E427" s="140" t="s">
        <v>68</v>
      </c>
      <c r="F427" s="81" t="s">
        <v>21</v>
      </c>
      <c r="G427" s="376">
        <f>H427+I427</f>
        <v>0</v>
      </c>
      <c r="H427" s="377"/>
      <c r="I427" s="903"/>
      <c r="J427" s="963"/>
      <c r="K427" s="1035" t="s">
        <v>20</v>
      </c>
      <c r="L427" s="376">
        <f>M427+N427</f>
        <v>0</v>
      </c>
      <c r="M427" s="377"/>
      <c r="N427" s="378"/>
      <c r="O427" s="837"/>
      <c r="P427" s="1035" t="s">
        <v>20</v>
      </c>
      <c r="Q427" s="376">
        <f>R427+S427</f>
        <v>0</v>
      </c>
      <c r="R427" s="377"/>
      <c r="S427" s="378"/>
      <c r="T427" s="378"/>
      <c r="U427" s="1035" t="s">
        <v>20</v>
      </c>
      <c r="V427" s="503" t="s">
        <v>20</v>
      </c>
      <c r="W427" s="504" t="s">
        <v>20</v>
      </c>
      <c r="X427" s="505" t="s">
        <v>20</v>
      </c>
    </row>
    <row r="428" spans="1:24" s="100" customFormat="1" ht="12" hidden="1">
      <c r="A428" s="598"/>
      <c r="B428" s="1076"/>
      <c r="C428" s="1183"/>
      <c r="D428" s="139" t="s">
        <v>40</v>
      </c>
      <c r="E428" s="140" t="s">
        <v>69</v>
      </c>
      <c r="F428" s="81" t="s">
        <v>45</v>
      </c>
      <c r="G428" s="395">
        <f>IF(I428+H428&gt;0,AVERAGE(H428:I428),0)</f>
        <v>0</v>
      </c>
      <c r="H428" s="396"/>
      <c r="I428" s="912"/>
      <c r="J428" s="972"/>
      <c r="K428" s="1037" t="s">
        <v>20</v>
      </c>
      <c r="L428" s="395">
        <f>IF(N428+M428&gt;0,AVERAGE(M428:N428),0)</f>
        <v>0</v>
      </c>
      <c r="M428" s="396"/>
      <c r="N428" s="397"/>
      <c r="O428" s="845"/>
      <c r="P428" s="1037" t="s">
        <v>20</v>
      </c>
      <c r="Q428" s="395">
        <f>IF(S428+R428&gt;0,AVERAGE(R428:S428),0)</f>
        <v>0</v>
      </c>
      <c r="R428" s="396"/>
      <c r="S428" s="397"/>
      <c r="T428" s="397"/>
      <c r="U428" s="1037" t="s">
        <v>20</v>
      </c>
      <c r="V428" s="503" t="s">
        <v>20</v>
      </c>
      <c r="W428" s="504" t="s">
        <v>20</v>
      </c>
      <c r="X428" s="505" t="s">
        <v>20</v>
      </c>
    </row>
    <row r="429" spans="1:24" s="86" customFormat="1" ht="13.2" hidden="1">
      <c r="A429" s="77"/>
      <c r="B429" s="1078" t="s">
        <v>457</v>
      </c>
      <c r="C429" s="1182">
        <v>3110</v>
      </c>
      <c r="D429" s="122" t="s">
        <v>40</v>
      </c>
      <c r="E429" s="212" t="s">
        <v>281</v>
      </c>
      <c r="F429" s="39" t="s">
        <v>26</v>
      </c>
      <c r="G429" s="289">
        <f>H429+I429</f>
        <v>0</v>
      </c>
      <c r="H429" s="393">
        <f>ROUND(H430*H431/1000,1)</f>
        <v>0</v>
      </c>
      <c r="I429" s="911">
        <f>ROUND(I430*I431/1000,1)</f>
        <v>0</v>
      </c>
      <c r="J429" s="971">
        <f>ROUND(J430*J431/1000,1)</f>
        <v>0</v>
      </c>
      <c r="K429" s="775">
        <f t="shared" ref="K429" si="370">G429+J429</f>
        <v>0</v>
      </c>
      <c r="L429" s="289">
        <f>M429+N429</f>
        <v>0</v>
      </c>
      <c r="M429" s="393">
        <f>ROUND(M430*M431/1000,1)</f>
        <v>0</v>
      </c>
      <c r="N429" s="394">
        <f>ROUND(N430*N431/1000,1)</f>
        <v>0</v>
      </c>
      <c r="O429" s="521">
        <f>ROUND(O430*O431/1000,1)</f>
        <v>0</v>
      </c>
      <c r="P429" s="775">
        <f t="shared" ref="P429" si="371">L429+O429</f>
        <v>0</v>
      </c>
      <c r="Q429" s="289">
        <f>R429+S429</f>
        <v>0</v>
      </c>
      <c r="R429" s="393">
        <f>ROUND(R430*R431/1000,1)</f>
        <v>0</v>
      </c>
      <c r="S429" s="394">
        <f>ROUND(S430*S431/1000,1)</f>
        <v>0</v>
      </c>
      <c r="T429" s="394">
        <f>ROUND(T430*T431/1000,1)</f>
        <v>0</v>
      </c>
      <c r="U429" s="775">
        <f t="shared" ref="U429" si="372">Q429+T429</f>
        <v>0</v>
      </c>
      <c r="V429" s="522">
        <f t="shared" ref="V429" si="373">IF(K429&gt;0,ROUND((G429/K429),3),0)</f>
        <v>0</v>
      </c>
      <c r="W429" s="523">
        <f t="shared" ref="W429" si="374">IF(P429&gt;0,ROUND((L429/P429),3),0)</f>
        <v>0</v>
      </c>
      <c r="X429" s="524">
        <f t="shared" ref="X429" si="375">IF(U429&gt;0,ROUND((Q429/U429),3),0)</f>
        <v>0</v>
      </c>
    </row>
    <row r="430" spans="1:24" s="100" customFormat="1" ht="12" hidden="1">
      <c r="A430" s="598"/>
      <c r="B430" s="1076"/>
      <c r="C430" s="1183"/>
      <c r="D430" s="139" t="s">
        <v>40</v>
      </c>
      <c r="E430" s="140" t="s">
        <v>68</v>
      </c>
      <c r="F430" s="81" t="s">
        <v>21</v>
      </c>
      <c r="G430" s="376">
        <f>H430+I430</f>
        <v>0</v>
      </c>
      <c r="H430" s="377"/>
      <c r="I430" s="903"/>
      <c r="J430" s="963"/>
      <c r="K430" s="1035" t="s">
        <v>20</v>
      </c>
      <c r="L430" s="376">
        <f>M430+N430</f>
        <v>0</v>
      </c>
      <c r="M430" s="377"/>
      <c r="N430" s="378"/>
      <c r="O430" s="837"/>
      <c r="P430" s="1035" t="s">
        <v>20</v>
      </c>
      <c r="Q430" s="376">
        <f>R430+S430</f>
        <v>0</v>
      </c>
      <c r="R430" s="377"/>
      <c r="S430" s="378"/>
      <c r="T430" s="378"/>
      <c r="U430" s="1035" t="s">
        <v>20</v>
      </c>
      <c r="V430" s="503" t="s">
        <v>20</v>
      </c>
      <c r="W430" s="504" t="s">
        <v>20</v>
      </c>
      <c r="X430" s="505" t="s">
        <v>20</v>
      </c>
    </row>
    <row r="431" spans="1:24" s="100" customFormat="1" ht="12" hidden="1">
      <c r="A431" s="598"/>
      <c r="B431" s="1076"/>
      <c r="C431" s="1183"/>
      <c r="D431" s="139" t="s">
        <v>40</v>
      </c>
      <c r="E431" s="140" t="s">
        <v>69</v>
      </c>
      <c r="F431" s="81" t="s">
        <v>45</v>
      </c>
      <c r="G431" s="395">
        <f>IF(I431+H431&gt;0,AVERAGE(H431:I431),0)</f>
        <v>0</v>
      </c>
      <c r="H431" s="396"/>
      <c r="I431" s="912"/>
      <c r="J431" s="972"/>
      <c r="K431" s="1037" t="s">
        <v>20</v>
      </c>
      <c r="L431" s="395">
        <f>IF(N431+M431&gt;0,AVERAGE(M431:N431),0)</f>
        <v>0</v>
      </c>
      <c r="M431" s="396"/>
      <c r="N431" s="397"/>
      <c r="O431" s="845"/>
      <c r="P431" s="1037" t="s">
        <v>20</v>
      </c>
      <c r="Q431" s="395">
        <f>IF(S431+R431&gt;0,AVERAGE(R431:S431),0)</f>
        <v>0</v>
      </c>
      <c r="R431" s="396"/>
      <c r="S431" s="397"/>
      <c r="T431" s="397"/>
      <c r="U431" s="1037" t="s">
        <v>20</v>
      </c>
      <c r="V431" s="503" t="s">
        <v>20</v>
      </c>
      <c r="W431" s="504" t="s">
        <v>20</v>
      </c>
      <c r="X431" s="505" t="s">
        <v>20</v>
      </c>
    </row>
    <row r="432" spans="1:24" s="86" customFormat="1" ht="13.2" hidden="1">
      <c r="A432" s="77"/>
      <c r="B432" s="1073" t="s">
        <v>458</v>
      </c>
      <c r="C432" s="1246">
        <v>3110</v>
      </c>
      <c r="D432" s="200" t="s">
        <v>40</v>
      </c>
      <c r="E432" s="213" t="s">
        <v>282</v>
      </c>
      <c r="F432" s="85" t="s">
        <v>26</v>
      </c>
      <c r="G432" s="292">
        <f>H432+I432</f>
        <v>0</v>
      </c>
      <c r="H432" s="374">
        <f>ROUND(H433*H434/1000,1)</f>
        <v>0</v>
      </c>
      <c r="I432" s="902">
        <f>ROUND(I433*I434/1000,1)</f>
        <v>0</v>
      </c>
      <c r="J432" s="962">
        <f>ROUND(J433*J434/1000,1)</f>
        <v>0</v>
      </c>
      <c r="K432" s="771">
        <f t="shared" ref="K432" si="376">G432+J432</f>
        <v>0</v>
      </c>
      <c r="L432" s="292">
        <f>M432+N432</f>
        <v>0</v>
      </c>
      <c r="M432" s="374">
        <f>ROUND(M433*M434/1000,1)</f>
        <v>0</v>
      </c>
      <c r="N432" s="375">
        <f>ROUND(N433*N434/1000,1)</f>
        <v>0</v>
      </c>
      <c r="O432" s="490">
        <f>ROUND(O433*O434/1000,1)</f>
        <v>0</v>
      </c>
      <c r="P432" s="771">
        <f t="shared" ref="P432" si="377">L432+O432</f>
        <v>0</v>
      </c>
      <c r="Q432" s="292">
        <f>R432+S432</f>
        <v>0</v>
      </c>
      <c r="R432" s="374">
        <f>ROUND(R433*R434/1000,1)</f>
        <v>0</v>
      </c>
      <c r="S432" s="375">
        <f>ROUND(S433*S434/1000,1)</f>
        <v>0</v>
      </c>
      <c r="T432" s="375">
        <f>ROUND(T433*T434/1000,1)</f>
        <v>0</v>
      </c>
      <c r="U432" s="771">
        <f t="shared" ref="U432" si="378">Q432+T432</f>
        <v>0</v>
      </c>
      <c r="V432" s="522">
        <f t="shared" ref="V432" si="379">IF(K432&gt;0,ROUND((G432/K432),3),0)</f>
        <v>0</v>
      </c>
      <c r="W432" s="523">
        <f t="shared" ref="W432" si="380">IF(P432&gt;0,ROUND((L432/P432),3),0)</f>
        <v>0</v>
      </c>
      <c r="X432" s="524">
        <f t="shared" ref="X432" si="381">IF(U432&gt;0,ROUND((Q432/U432),3),0)</f>
        <v>0</v>
      </c>
    </row>
    <row r="433" spans="1:24" s="100" customFormat="1" ht="12" hidden="1">
      <c r="A433" s="598"/>
      <c r="B433" s="1074"/>
      <c r="C433" s="1247"/>
      <c r="D433" s="202" t="s">
        <v>40</v>
      </c>
      <c r="E433" s="80" t="s">
        <v>68</v>
      </c>
      <c r="F433" s="81" t="s">
        <v>21</v>
      </c>
      <c r="G433" s="376">
        <f>H433+I433</f>
        <v>0</v>
      </c>
      <c r="H433" s="377"/>
      <c r="I433" s="903"/>
      <c r="J433" s="963"/>
      <c r="K433" s="1035" t="s">
        <v>20</v>
      </c>
      <c r="L433" s="376">
        <f>M433+N433</f>
        <v>0</v>
      </c>
      <c r="M433" s="377"/>
      <c r="N433" s="378"/>
      <c r="O433" s="837"/>
      <c r="P433" s="1035" t="s">
        <v>20</v>
      </c>
      <c r="Q433" s="376">
        <f>R433+S433</f>
        <v>0</v>
      </c>
      <c r="R433" s="377"/>
      <c r="S433" s="378"/>
      <c r="T433" s="378"/>
      <c r="U433" s="1035" t="s">
        <v>20</v>
      </c>
      <c r="V433" s="503" t="s">
        <v>20</v>
      </c>
      <c r="W433" s="504" t="s">
        <v>20</v>
      </c>
      <c r="X433" s="505" t="s">
        <v>20</v>
      </c>
    </row>
    <row r="434" spans="1:24" s="100" customFormat="1" ht="12" hidden="1">
      <c r="A434" s="598"/>
      <c r="B434" s="1074"/>
      <c r="C434" s="1247"/>
      <c r="D434" s="202" t="s">
        <v>40</v>
      </c>
      <c r="E434" s="80" t="s">
        <v>69</v>
      </c>
      <c r="F434" s="81" t="s">
        <v>45</v>
      </c>
      <c r="G434" s="390">
        <f>IF(I434+H434&gt;0,AVERAGE(H434:I434),0)</f>
        <v>0</v>
      </c>
      <c r="H434" s="391"/>
      <c r="I434" s="910"/>
      <c r="J434" s="970"/>
      <c r="K434" s="1037" t="s">
        <v>20</v>
      </c>
      <c r="L434" s="390">
        <f>IF(N434+M434&gt;0,AVERAGE(M434:N434),0)</f>
        <v>0</v>
      </c>
      <c r="M434" s="391"/>
      <c r="N434" s="392"/>
      <c r="O434" s="844"/>
      <c r="P434" s="1037" t="s">
        <v>20</v>
      </c>
      <c r="Q434" s="390">
        <f>IF(S434+R434&gt;0,AVERAGE(R434:S434),0)</f>
        <v>0</v>
      </c>
      <c r="R434" s="391"/>
      <c r="S434" s="392"/>
      <c r="T434" s="392"/>
      <c r="U434" s="1037" t="s">
        <v>20</v>
      </c>
      <c r="V434" s="503" t="s">
        <v>20</v>
      </c>
      <c r="W434" s="504" t="s">
        <v>20</v>
      </c>
      <c r="X434" s="505" t="s">
        <v>20</v>
      </c>
    </row>
    <row r="435" spans="1:24" s="86" customFormat="1" ht="13.2" hidden="1">
      <c r="A435" s="77"/>
      <c r="B435" s="1073" t="s">
        <v>459</v>
      </c>
      <c r="C435" s="1246">
        <v>3110</v>
      </c>
      <c r="D435" s="200" t="s">
        <v>40</v>
      </c>
      <c r="E435" s="201" t="s">
        <v>283</v>
      </c>
      <c r="F435" s="39" t="s">
        <v>26</v>
      </c>
      <c r="G435" s="289">
        <f>H435+I435</f>
        <v>0</v>
      </c>
      <c r="H435" s="393">
        <f>ROUND(H436*H437/1000,1)</f>
        <v>0</v>
      </c>
      <c r="I435" s="911">
        <f>ROUND(I436*I437/1000,1)</f>
        <v>0</v>
      </c>
      <c r="J435" s="971">
        <f>ROUND(J436*J437/1000,1)</f>
        <v>0</v>
      </c>
      <c r="K435" s="775">
        <f t="shared" ref="K435" si="382">G435+J435</f>
        <v>0</v>
      </c>
      <c r="L435" s="289">
        <f>M435+N435</f>
        <v>0</v>
      </c>
      <c r="M435" s="393">
        <f>ROUND(M436*M437/1000,1)</f>
        <v>0</v>
      </c>
      <c r="N435" s="394">
        <f>ROUND(N436*N437/1000,1)</f>
        <v>0</v>
      </c>
      <c r="O435" s="521">
        <f>ROUND(O436*O437/1000,1)</f>
        <v>0</v>
      </c>
      <c r="P435" s="775">
        <f t="shared" ref="P435" si="383">L435+O435</f>
        <v>0</v>
      </c>
      <c r="Q435" s="289">
        <f>R435+S435</f>
        <v>0</v>
      </c>
      <c r="R435" s="393">
        <f>ROUND(R436*R437/1000,1)</f>
        <v>0</v>
      </c>
      <c r="S435" s="394">
        <f>ROUND(S436*S437/1000,1)</f>
        <v>0</v>
      </c>
      <c r="T435" s="394">
        <f>ROUND(T436*T437/1000,1)</f>
        <v>0</v>
      </c>
      <c r="U435" s="775">
        <f t="shared" ref="U435" si="384">Q435+T435</f>
        <v>0</v>
      </c>
      <c r="V435" s="522">
        <f t="shared" ref="V435" si="385">IF(K435&gt;0,ROUND((G435/K435),3),0)</f>
        <v>0</v>
      </c>
      <c r="W435" s="523">
        <f t="shared" ref="W435" si="386">IF(P435&gt;0,ROUND((L435/P435),3),0)</f>
        <v>0</v>
      </c>
      <c r="X435" s="524">
        <f t="shared" ref="X435" si="387">IF(U435&gt;0,ROUND((Q435/U435),3),0)</f>
        <v>0</v>
      </c>
    </row>
    <row r="436" spans="1:24" s="100" customFormat="1" ht="12" hidden="1">
      <c r="A436" s="598"/>
      <c r="B436" s="1074"/>
      <c r="C436" s="1247"/>
      <c r="D436" s="202" t="s">
        <v>40</v>
      </c>
      <c r="E436" s="80" t="s">
        <v>68</v>
      </c>
      <c r="F436" s="81" t="s">
        <v>21</v>
      </c>
      <c r="G436" s="376">
        <f>H436+I436</f>
        <v>0</v>
      </c>
      <c r="H436" s="377"/>
      <c r="I436" s="903"/>
      <c r="J436" s="963"/>
      <c r="K436" s="1035" t="s">
        <v>20</v>
      </c>
      <c r="L436" s="376">
        <f>M436+N436</f>
        <v>0</v>
      </c>
      <c r="M436" s="377"/>
      <c r="N436" s="378"/>
      <c r="O436" s="837"/>
      <c r="P436" s="1035" t="s">
        <v>20</v>
      </c>
      <c r="Q436" s="376">
        <f>R436+S436</f>
        <v>0</v>
      </c>
      <c r="R436" s="377"/>
      <c r="S436" s="378"/>
      <c r="T436" s="378"/>
      <c r="U436" s="1035" t="s">
        <v>20</v>
      </c>
      <c r="V436" s="503" t="s">
        <v>20</v>
      </c>
      <c r="W436" s="504" t="s">
        <v>20</v>
      </c>
      <c r="X436" s="505" t="s">
        <v>20</v>
      </c>
    </row>
    <row r="437" spans="1:24" s="100" customFormat="1" ht="12" hidden="1">
      <c r="A437" s="598"/>
      <c r="B437" s="1074"/>
      <c r="C437" s="1247"/>
      <c r="D437" s="202" t="s">
        <v>40</v>
      </c>
      <c r="E437" s="80" t="s">
        <v>69</v>
      </c>
      <c r="F437" s="81" t="s">
        <v>45</v>
      </c>
      <c r="G437" s="395">
        <f>IF(I437+H437&gt;0,AVERAGE(H437:I437),0)</f>
        <v>0</v>
      </c>
      <c r="H437" s="396"/>
      <c r="I437" s="912"/>
      <c r="J437" s="972"/>
      <c r="K437" s="1037" t="s">
        <v>20</v>
      </c>
      <c r="L437" s="395">
        <f>IF(N437+M437&gt;0,AVERAGE(M437:N437),0)</f>
        <v>0</v>
      </c>
      <c r="M437" s="396"/>
      <c r="N437" s="397"/>
      <c r="O437" s="845"/>
      <c r="P437" s="1037" t="s">
        <v>20</v>
      </c>
      <c r="Q437" s="395">
        <f>IF(S437+R437&gt;0,AVERAGE(R437:S437),0)</f>
        <v>0</v>
      </c>
      <c r="R437" s="396"/>
      <c r="S437" s="397"/>
      <c r="T437" s="397"/>
      <c r="U437" s="1037" t="s">
        <v>20</v>
      </c>
      <c r="V437" s="503" t="s">
        <v>20</v>
      </c>
      <c r="W437" s="504" t="s">
        <v>20</v>
      </c>
      <c r="X437" s="505" t="s">
        <v>20</v>
      </c>
    </row>
    <row r="438" spans="1:24" s="86" customFormat="1" ht="13.2" hidden="1">
      <c r="A438" s="77"/>
      <c r="B438" s="1073" t="s">
        <v>460</v>
      </c>
      <c r="C438" s="1246">
        <v>3110</v>
      </c>
      <c r="D438" s="200" t="s">
        <v>40</v>
      </c>
      <c r="E438" s="201" t="s">
        <v>284</v>
      </c>
      <c r="F438" s="39" t="s">
        <v>26</v>
      </c>
      <c r="G438" s="292">
        <f>H438+I438</f>
        <v>0</v>
      </c>
      <c r="H438" s="374">
        <f>ROUND(H439*H440/1000,1)</f>
        <v>0</v>
      </c>
      <c r="I438" s="902">
        <f>ROUND(I439*I440/1000,1)</f>
        <v>0</v>
      </c>
      <c r="J438" s="962">
        <f>ROUND(J439*J440/1000,1)</f>
        <v>0</v>
      </c>
      <c r="K438" s="771">
        <f t="shared" ref="K438" si="388">G438+J438</f>
        <v>0</v>
      </c>
      <c r="L438" s="292">
        <f>M438+N438</f>
        <v>0</v>
      </c>
      <c r="M438" s="374">
        <f>ROUND(M439*M440/1000,1)</f>
        <v>0</v>
      </c>
      <c r="N438" s="375">
        <f>ROUND(N439*N440/1000,1)</f>
        <v>0</v>
      </c>
      <c r="O438" s="490">
        <f>ROUND(O439*O440/1000,1)</f>
        <v>0</v>
      </c>
      <c r="P438" s="771">
        <f t="shared" ref="P438" si="389">L438+O438</f>
        <v>0</v>
      </c>
      <c r="Q438" s="292">
        <f>R438+S438</f>
        <v>0</v>
      </c>
      <c r="R438" s="374">
        <f>ROUND(R439*R440/1000,1)</f>
        <v>0</v>
      </c>
      <c r="S438" s="375">
        <f>ROUND(S439*S440/1000,1)</f>
        <v>0</v>
      </c>
      <c r="T438" s="375">
        <f>ROUND(T439*T440/1000,1)</f>
        <v>0</v>
      </c>
      <c r="U438" s="771">
        <f t="shared" ref="U438" si="390">Q438+T438</f>
        <v>0</v>
      </c>
      <c r="V438" s="522">
        <f t="shared" ref="V438" si="391">IF(K438&gt;0,ROUND((G438/K438),3),0)</f>
        <v>0</v>
      </c>
      <c r="W438" s="523">
        <f t="shared" ref="W438" si="392">IF(P438&gt;0,ROUND((L438/P438),3),0)</f>
        <v>0</v>
      </c>
      <c r="X438" s="524">
        <f t="shared" ref="X438" si="393">IF(U438&gt;0,ROUND((Q438/U438),3),0)</f>
        <v>0</v>
      </c>
    </row>
    <row r="439" spans="1:24" s="100" customFormat="1" ht="12" hidden="1">
      <c r="A439" s="598"/>
      <c r="B439" s="1074"/>
      <c r="C439" s="1247"/>
      <c r="D439" s="202" t="s">
        <v>40</v>
      </c>
      <c r="E439" s="80" t="s">
        <v>68</v>
      </c>
      <c r="F439" s="81" t="s">
        <v>21</v>
      </c>
      <c r="G439" s="376">
        <f>H439+I439</f>
        <v>0</v>
      </c>
      <c r="H439" s="377"/>
      <c r="I439" s="903"/>
      <c r="J439" s="963"/>
      <c r="K439" s="1035" t="s">
        <v>20</v>
      </c>
      <c r="L439" s="376">
        <f>M439+N439</f>
        <v>0</v>
      </c>
      <c r="M439" s="377"/>
      <c r="N439" s="378"/>
      <c r="O439" s="837"/>
      <c r="P439" s="1035" t="s">
        <v>20</v>
      </c>
      <c r="Q439" s="376">
        <f>R439+S439</f>
        <v>0</v>
      </c>
      <c r="R439" s="377"/>
      <c r="S439" s="378"/>
      <c r="T439" s="378"/>
      <c r="U439" s="1035" t="s">
        <v>20</v>
      </c>
      <c r="V439" s="503" t="s">
        <v>20</v>
      </c>
      <c r="W439" s="504" t="s">
        <v>20</v>
      </c>
      <c r="X439" s="505" t="s">
        <v>20</v>
      </c>
    </row>
    <row r="440" spans="1:24" s="100" customFormat="1" ht="12.6" hidden="1" thickBot="1">
      <c r="A440" s="598"/>
      <c r="B440" s="1082"/>
      <c r="C440" s="1250"/>
      <c r="D440" s="214" t="s">
        <v>40</v>
      </c>
      <c r="E440" s="82" t="s">
        <v>69</v>
      </c>
      <c r="F440" s="71" t="s">
        <v>45</v>
      </c>
      <c r="G440" s="379">
        <f>IF(I440+H440&gt;0,AVERAGE(H440:I440),0)</f>
        <v>0</v>
      </c>
      <c r="H440" s="380"/>
      <c r="I440" s="904"/>
      <c r="J440" s="964"/>
      <c r="K440" s="1034" t="s">
        <v>20</v>
      </c>
      <c r="L440" s="379">
        <f>IF(N440+M440&gt;0,AVERAGE(M440:N440),0)</f>
        <v>0</v>
      </c>
      <c r="M440" s="380"/>
      <c r="N440" s="381"/>
      <c r="O440" s="838"/>
      <c r="P440" s="1034" t="s">
        <v>20</v>
      </c>
      <c r="Q440" s="379">
        <f>IF(S440+R440&gt;0,AVERAGE(R440:S440),0)</f>
        <v>0</v>
      </c>
      <c r="R440" s="380"/>
      <c r="S440" s="381"/>
      <c r="T440" s="381"/>
      <c r="U440" s="1034" t="s">
        <v>20</v>
      </c>
      <c r="V440" s="506" t="s">
        <v>20</v>
      </c>
      <c r="W440" s="507" t="s">
        <v>20</v>
      </c>
      <c r="X440" s="508" t="s">
        <v>20</v>
      </c>
    </row>
    <row r="441" spans="1:24" s="86" customFormat="1" ht="16.2" hidden="1" thickTop="1">
      <c r="A441" s="74"/>
      <c r="B441" s="1103" t="s">
        <v>461</v>
      </c>
      <c r="C441" s="1251">
        <v>3110</v>
      </c>
      <c r="D441" s="217" t="s">
        <v>58</v>
      </c>
      <c r="E441" s="84" t="s">
        <v>389</v>
      </c>
      <c r="F441" s="85" t="s">
        <v>26</v>
      </c>
      <c r="G441" s="292">
        <f>H441+I441</f>
        <v>0</v>
      </c>
      <c r="H441" s="374">
        <f>ROUND(H442*H443/1000,1)</f>
        <v>0</v>
      </c>
      <c r="I441" s="902">
        <f>ROUND(I442*I443/1000,1)</f>
        <v>0</v>
      </c>
      <c r="J441" s="962">
        <f>ROUND(J442*J443/1000,1)</f>
        <v>0</v>
      </c>
      <c r="K441" s="771">
        <f t="shared" ref="K441" si="394">G441+J441</f>
        <v>0</v>
      </c>
      <c r="L441" s="292">
        <f>M441+N441</f>
        <v>0</v>
      </c>
      <c r="M441" s="374">
        <f>ROUND(M442*M443/1000,1)</f>
        <v>0</v>
      </c>
      <c r="N441" s="375">
        <f>ROUND(N442*N443/1000,1)</f>
        <v>0</v>
      </c>
      <c r="O441" s="490">
        <f>ROUND(O442*O443/1000,1)</f>
        <v>0</v>
      </c>
      <c r="P441" s="771">
        <f t="shared" ref="P441" si="395">L441+O441</f>
        <v>0</v>
      </c>
      <c r="Q441" s="292">
        <f>R441+S441</f>
        <v>0</v>
      </c>
      <c r="R441" s="374">
        <f>ROUND(R442*R443/1000,1)</f>
        <v>0</v>
      </c>
      <c r="S441" s="375">
        <f>ROUND(S442*S443/1000,1)</f>
        <v>0</v>
      </c>
      <c r="T441" s="375">
        <f>ROUND(T442*T443/1000,1)</f>
        <v>0</v>
      </c>
      <c r="U441" s="771">
        <f t="shared" ref="U441" si="396">Q441+T441</f>
        <v>0</v>
      </c>
      <c r="V441" s="491">
        <f t="shared" ref="V441" si="397">IF(K441&gt;0,ROUND((G441/K441),3),0)</f>
        <v>0</v>
      </c>
      <c r="W441" s="492">
        <f t="shared" ref="W441" si="398">IF(P441&gt;0,ROUND((L441/P441),3),0)</f>
        <v>0</v>
      </c>
      <c r="X441" s="493">
        <f t="shared" ref="X441" si="399">IF(U441&gt;0,ROUND((Q441/U441),3),0)</f>
        <v>0</v>
      </c>
    </row>
    <row r="442" spans="1:24" s="100" customFormat="1" ht="12" hidden="1">
      <c r="A442" s="598"/>
      <c r="B442" s="1074"/>
      <c r="C442" s="1247"/>
      <c r="D442" s="202" t="s">
        <v>58</v>
      </c>
      <c r="E442" s="80" t="s">
        <v>68</v>
      </c>
      <c r="F442" s="81" t="s">
        <v>21</v>
      </c>
      <c r="G442" s="376">
        <f>H442+I442</f>
        <v>0</v>
      </c>
      <c r="H442" s="377"/>
      <c r="I442" s="903"/>
      <c r="J442" s="963"/>
      <c r="K442" s="1035" t="s">
        <v>20</v>
      </c>
      <c r="L442" s="376">
        <f>M442+N442</f>
        <v>0</v>
      </c>
      <c r="M442" s="377"/>
      <c r="N442" s="378"/>
      <c r="O442" s="837"/>
      <c r="P442" s="1035" t="s">
        <v>20</v>
      </c>
      <c r="Q442" s="376">
        <f>R442+S442</f>
        <v>0</v>
      </c>
      <c r="R442" s="377"/>
      <c r="S442" s="378"/>
      <c r="T442" s="378"/>
      <c r="U442" s="1035" t="s">
        <v>20</v>
      </c>
      <c r="V442" s="503" t="s">
        <v>20</v>
      </c>
      <c r="W442" s="504" t="s">
        <v>20</v>
      </c>
      <c r="X442" s="505" t="s">
        <v>20</v>
      </c>
    </row>
    <row r="443" spans="1:24" s="100" customFormat="1" ht="12.6" hidden="1" thickBot="1">
      <c r="A443" s="598"/>
      <c r="B443" s="1082"/>
      <c r="C443" s="1250"/>
      <c r="D443" s="214" t="s">
        <v>58</v>
      </c>
      <c r="E443" s="82" t="s">
        <v>69</v>
      </c>
      <c r="F443" s="83" t="s">
        <v>45</v>
      </c>
      <c r="G443" s="379">
        <f>IF(I443+H443&gt;0,AVERAGE(H443:I443),0)</f>
        <v>0</v>
      </c>
      <c r="H443" s="380"/>
      <c r="I443" s="904"/>
      <c r="J443" s="964"/>
      <c r="K443" s="1034" t="s">
        <v>20</v>
      </c>
      <c r="L443" s="379">
        <f>IF(N443+M443&gt;0,AVERAGE(M443:N443),0)</f>
        <v>0</v>
      </c>
      <c r="M443" s="380"/>
      <c r="N443" s="381"/>
      <c r="O443" s="838"/>
      <c r="P443" s="1034" t="s">
        <v>20</v>
      </c>
      <c r="Q443" s="379">
        <f>IF(S443+R443&gt;0,AVERAGE(R443:S443),0)</f>
        <v>0</v>
      </c>
      <c r="R443" s="380"/>
      <c r="S443" s="381"/>
      <c r="T443" s="381"/>
      <c r="U443" s="1034" t="s">
        <v>20</v>
      </c>
      <c r="V443" s="506" t="s">
        <v>20</v>
      </c>
      <c r="W443" s="507" t="s">
        <v>20</v>
      </c>
      <c r="X443" s="508" t="s">
        <v>20</v>
      </c>
    </row>
    <row r="444" spans="1:24" s="66" customFormat="1" ht="27.6" hidden="1" thickTop="1" thickBot="1">
      <c r="A444" s="77"/>
      <c r="B444" s="1085" t="s">
        <v>462</v>
      </c>
      <c r="C444" s="1252">
        <v>3110</v>
      </c>
      <c r="D444" s="215" t="s">
        <v>75</v>
      </c>
      <c r="E444" s="107" t="s">
        <v>285</v>
      </c>
      <c r="F444" s="87" t="s">
        <v>26</v>
      </c>
      <c r="G444" s="387">
        <f>G445+G448</f>
        <v>0</v>
      </c>
      <c r="H444" s="388">
        <f t="shared" ref="H444" si="400">H445+H448</f>
        <v>0</v>
      </c>
      <c r="I444" s="909">
        <f>I445+I448</f>
        <v>0</v>
      </c>
      <c r="J444" s="969">
        <f t="shared" ref="J444" si="401">J445+J448</f>
        <v>0</v>
      </c>
      <c r="K444" s="774">
        <f t="shared" ref="K444:K445" si="402">G444+J444</f>
        <v>0</v>
      </c>
      <c r="L444" s="387">
        <f>L445+L448</f>
        <v>0</v>
      </c>
      <c r="M444" s="388">
        <f t="shared" ref="M444" si="403">M445+M448</f>
        <v>0</v>
      </c>
      <c r="N444" s="389">
        <f>N445+N448</f>
        <v>0</v>
      </c>
      <c r="O444" s="843">
        <f t="shared" ref="O444" si="404">O445+O448</f>
        <v>0</v>
      </c>
      <c r="P444" s="774">
        <f t="shared" ref="P444:P445" si="405">L444+O444</f>
        <v>0</v>
      </c>
      <c r="Q444" s="387">
        <f>Q445+Q448</f>
        <v>0</v>
      </c>
      <c r="R444" s="388">
        <f t="shared" ref="R444" si="406">R445+R448</f>
        <v>0</v>
      </c>
      <c r="S444" s="389">
        <f>S445+S448</f>
        <v>0</v>
      </c>
      <c r="T444" s="389">
        <f t="shared" ref="T444" si="407">T445+T448</f>
        <v>0</v>
      </c>
      <c r="U444" s="774">
        <f t="shared" ref="U444:U445" si="408">Q444+T444</f>
        <v>0</v>
      </c>
      <c r="V444" s="515">
        <f t="shared" ref="V444:V445" si="409">IF(K444&gt;0,ROUND((G444/K444),3),0)</f>
        <v>0</v>
      </c>
      <c r="W444" s="516">
        <f t="shared" ref="W444:W445" si="410">IF(P444&gt;0,ROUND((L444/P444),3),0)</f>
        <v>0</v>
      </c>
      <c r="X444" s="517">
        <f t="shared" ref="X444:X445" si="411">IF(U444&gt;0,ROUND((Q444/U444),3),0)</f>
        <v>0</v>
      </c>
    </row>
    <row r="445" spans="1:24" s="86" customFormat="1" ht="16.2" hidden="1" thickTop="1">
      <c r="A445" s="74"/>
      <c r="B445" s="1073" t="s">
        <v>463</v>
      </c>
      <c r="C445" s="1246">
        <v>3110</v>
      </c>
      <c r="D445" s="200" t="s">
        <v>75</v>
      </c>
      <c r="E445" s="201" t="s">
        <v>286</v>
      </c>
      <c r="F445" s="39" t="s">
        <v>26</v>
      </c>
      <c r="G445" s="292">
        <f>H445+I445</f>
        <v>0</v>
      </c>
      <c r="H445" s="374">
        <f>ROUND(H446*H447/1000,1)</f>
        <v>0</v>
      </c>
      <c r="I445" s="902">
        <f>ROUND(I446*I447/1000,1)</f>
        <v>0</v>
      </c>
      <c r="J445" s="962">
        <f>ROUND(J446*J447/1000,1)</f>
        <v>0</v>
      </c>
      <c r="K445" s="771">
        <f t="shared" si="402"/>
        <v>0</v>
      </c>
      <c r="L445" s="292">
        <f>M445+N445</f>
        <v>0</v>
      </c>
      <c r="M445" s="374">
        <f>ROUND(M446*M447/1000,1)</f>
        <v>0</v>
      </c>
      <c r="N445" s="375">
        <f>ROUND(N446*N447/1000,1)</f>
        <v>0</v>
      </c>
      <c r="O445" s="490">
        <f>ROUND(O446*O447/1000,1)</f>
        <v>0</v>
      </c>
      <c r="P445" s="771">
        <f t="shared" si="405"/>
        <v>0</v>
      </c>
      <c r="Q445" s="292">
        <f>R445+S445</f>
        <v>0</v>
      </c>
      <c r="R445" s="374">
        <f>ROUND(R446*R447/1000,1)</f>
        <v>0</v>
      </c>
      <c r="S445" s="375">
        <f>ROUND(S446*S447/1000,1)</f>
        <v>0</v>
      </c>
      <c r="T445" s="375">
        <f>ROUND(T446*T447/1000,1)</f>
        <v>0</v>
      </c>
      <c r="U445" s="771">
        <f t="shared" si="408"/>
        <v>0</v>
      </c>
      <c r="V445" s="491">
        <f t="shared" si="409"/>
        <v>0</v>
      </c>
      <c r="W445" s="492">
        <f t="shared" si="410"/>
        <v>0</v>
      </c>
      <c r="X445" s="493">
        <f t="shared" si="411"/>
        <v>0</v>
      </c>
    </row>
    <row r="446" spans="1:24" s="216" customFormat="1" ht="12" hidden="1">
      <c r="A446" s="598"/>
      <c r="B446" s="1139"/>
      <c r="C446" s="1253"/>
      <c r="D446" s="202" t="s">
        <v>75</v>
      </c>
      <c r="E446" s="80" t="s">
        <v>68</v>
      </c>
      <c r="F446" s="81" t="s">
        <v>21</v>
      </c>
      <c r="G446" s="376">
        <f>H446+I446</f>
        <v>0</v>
      </c>
      <c r="H446" s="377"/>
      <c r="I446" s="903"/>
      <c r="J446" s="963"/>
      <c r="K446" s="1035" t="s">
        <v>20</v>
      </c>
      <c r="L446" s="376">
        <f>M446+N446</f>
        <v>0</v>
      </c>
      <c r="M446" s="377"/>
      <c r="N446" s="378"/>
      <c r="O446" s="837"/>
      <c r="P446" s="1035" t="s">
        <v>20</v>
      </c>
      <c r="Q446" s="376">
        <f>R446+S446</f>
        <v>0</v>
      </c>
      <c r="R446" s="377"/>
      <c r="S446" s="378"/>
      <c r="T446" s="378"/>
      <c r="U446" s="1035" t="s">
        <v>20</v>
      </c>
      <c r="V446" s="503" t="s">
        <v>20</v>
      </c>
      <c r="W446" s="504" t="s">
        <v>20</v>
      </c>
      <c r="X446" s="505" t="s">
        <v>20</v>
      </c>
    </row>
    <row r="447" spans="1:24" s="216" customFormat="1" ht="12" hidden="1">
      <c r="A447" s="598"/>
      <c r="B447" s="1139"/>
      <c r="C447" s="1253"/>
      <c r="D447" s="202" t="s">
        <v>75</v>
      </c>
      <c r="E447" s="80" t="s">
        <v>69</v>
      </c>
      <c r="F447" s="81" t="s">
        <v>45</v>
      </c>
      <c r="G447" s="395">
        <f>IF(I447+H447&gt;0,AVERAGE(H447:I447),0)</f>
        <v>0</v>
      </c>
      <c r="H447" s="396"/>
      <c r="I447" s="912"/>
      <c r="J447" s="972"/>
      <c r="K447" s="1037" t="s">
        <v>20</v>
      </c>
      <c r="L447" s="395">
        <f>IF(N447+M447&gt;0,AVERAGE(M447:N447),0)</f>
        <v>0</v>
      </c>
      <c r="M447" s="396"/>
      <c r="N447" s="397"/>
      <c r="O447" s="845"/>
      <c r="P447" s="1037" t="s">
        <v>20</v>
      </c>
      <c r="Q447" s="395">
        <f>IF(S447+R447&gt;0,AVERAGE(R447:S447),0)</f>
        <v>0</v>
      </c>
      <c r="R447" s="396"/>
      <c r="S447" s="397"/>
      <c r="T447" s="397"/>
      <c r="U447" s="1037" t="s">
        <v>20</v>
      </c>
      <c r="V447" s="503" t="s">
        <v>20</v>
      </c>
      <c r="W447" s="504" t="s">
        <v>20</v>
      </c>
      <c r="X447" s="505" t="s">
        <v>20</v>
      </c>
    </row>
    <row r="448" spans="1:24" s="86" customFormat="1" ht="15.6" hidden="1">
      <c r="A448" s="74"/>
      <c r="B448" s="1073" t="s">
        <v>464</v>
      </c>
      <c r="C448" s="1246">
        <v>3110</v>
      </c>
      <c r="D448" s="200" t="s">
        <v>75</v>
      </c>
      <c r="E448" s="201" t="s">
        <v>287</v>
      </c>
      <c r="F448" s="39" t="s">
        <v>26</v>
      </c>
      <c r="G448" s="292">
        <f>H448+I448</f>
        <v>0</v>
      </c>
      <c r="H448" s="374">
        <f>ROUND(H449*H450/1000,1)</f>
        <v>0</v>
      </c>
      <c r="I448" s="902">
        <f>ROUND(I449*I450/1000,1)</f>
        <v>0</v>
      </c>
      <c r="J448" s="962">
        <f>ROUND(J449*J450/1000,1)</f>
        <v>0</v>
      </c>
      <c r="K448" s="771">
        <f t="shared" ref="K448" si="412">G448+J448</f>
        <v>0</v>
      </c>
      <c r="L448" s="292">
        <f>M448+N448</f>
        <v>0</v>
      </c>
      <c r="M448" s="374">
        <f>ROUND(M449*M450/1000,1)</f>
        <v>0</v>
      </c>
      <c r="N448" s="375">
        <f>ROUND(N449*N450/1000,1)</f>
        <v>0</v>
      </c>
      <c r="O448" s="490">
        <f>ROUND(O449*O450/1000,1)</f>
        <v>0</v>
      </c>
      <c r="P448" s="771">
        <f t="shared" ref="P448" si="413">L448+O448</f>
        <v>0</v>
      </c>
      <c r="Q448" s="292">
        <f>R448+S448</f>
        <v>0</v>
      </c>
      <c r="R448" s="374">
        <f>ROUND(R449*R450/1000,1)</f>
        <v>0</v>
      </c>
      <c r="S448" s="375">
        <f>ROUND(S449*S450/1000,1)</f>
        <v>0</v>
      </c>
      <c r="T448" s="375">
        <f>ROUND(T449*T450/1000,1)</f>
        <v>0</v>
      </c>
      <c r="U448" s="771">
        <f t="shared" ref="U448" si="414">Q448+T448</f>
        <v>0</v>
      </c>
      <c r="V448" s="522">
        <f t="shared" ref="V448" si="415">IF(K448&gt;0,ROUND((G448/K448),3),0)</f>
        <v>0</v>
      </c>
      <c r="W448" s="523">
        <f t="shared" ref="W448" si="416">IF(P448&gt;0,ROUND((L448/P448),3),0)</f>
        <v>0</v>
      </c>
      <c r="X448" s="524">
        <f t="shared" ref="X448" si="417">IF(U448&gt;0,ROUND((Q448/U448),3),0)</f>
        <v>0</v>
      </c>
    </row>
    <row r="449" spans="1:24" s="216" customFormat="1" ht="12" hidden="1">
      <c r="A449" s="598"/>
      <c r="B449" s="1139"/>
      <c r="C449" s="1253"/>
      <c r="D449" s="202" t="s">
        <v>75</v>
      </c>
      <c r="E449" s="80" t="s">
        <v>68</v>
      </c>
      <c r="F449" s="81" t="s">
        <v>21</v>
      </c>
      <c r="G449" s="376">
        <f>H449+I449</f>
        <v>0</v>
      </c>
      <c r="H449" s="377"/>
      <c r="I449" s="903"/>
      <c r="J449" s="963"/>
      <c r="K449" s="1035" t="s">
        <v>20</v>
      </c>
      <c r="L449" s="376">
        <f>M449+N449</f>
        <v>0</v>
      </c>
      <c r="M449" s="377"/>
      <c r="N449" s="378"/>
      <c r="O449" s="837"/>
      <c r="P449" s="1035" t="s">
        <v>20</v>
      </c>
      <c r="Q449" s="376">
        <f>R449+S449</f>
        <v>0</v>
      </c>
      <c r="R449" s="377"/>
      <c r="S449" s="378"/>
      <c r="T449" s="378"/>
      <c r="U449" s="1035" t="s">
        <v>20</v>
      </c>
      <c r="V449" s="503" t="s">
        <v>20</v>
      </c>
      <c r="W449" s="504" t="s">
        <v>20</v>
      </c>
      <c r="X449" s="505" t="s">
        <v>20</v>
      </c>
    </row>
    <row r="450" spans="1:24" s="216" customFormat="1" ht="12.6" hidden="1" thickBot="1">
      <c r="A450" s="598"/>
      <c r="B450" s="1140"/>
      <c r="C450" s="1254"/>
      <c r="D450" s="214" t="s">
        <v>75</v>
      </c>
      <c r="E450" s="82" t="s">
        <v>69</v>
      </c>
      <c r="F450" s="83" t="s">
        <v>45</v>
      </c>
      <c r="G450" s="379">
        <f>IF(I450+H450&gt;0,AVERAGE(H450:I450),0)</f>
        <v>0</v>
      </c>
      <c r="H450" s="380"/>
      <c r="I450" s="904"/>
      <c r="J450" s="964"/>
      <c r="K450" s="1034" t="s">
        <v>20</v>
      </c>
      <c r="L450" s="379">
        <f>IF(N450+M450&gt;0,AVERAGE(M450:N450),0)</f>
        <v>0</v>
      </c>
      <c r="M450" s="380"/>
      <c r="N450" s="381"/>
      <c r="O450" s="838"/>
      <c r="P450" s="1034" t="s">
        <v>20</v>
      </c>
      <c r="Q450" s="379">
        <f>IF(S450+R450&gt;0,AVERAGE(R450:S450),0)</f>
        <v>0</v>
      </c>
      <c r="R450" s="380"/>
      <c r="S450" s="381"/>
      <c r="T450" s="381"/>
      <c r="U450" s="1034" t="s">
        <v>20</v>
      </c>
      <c r="V450" s="506" t="s">
        <v>20</v>
      </c>
      <c r="W450" s="507" t="s">
        <v>20</v>
      </c>
      <c r="X450" s="508" t="s">
        <v>20</v>
      </c>
    </row>
    <row r="451" spans="1:24" s="86" customFormat="1" ht="16.2" hidden="1" thickTop="1">
      <c r="A451" s="74"/>
      <c r="B451" s="1103" t="s">
        <v>465</v>
      </c>
      <c r="C451" s="1251">
        <v>3110</v>
      </c>
      <c r="D451" s="217" t="s">
        <v>109</v>
      </c>
      <c r="E451" s="84" t="s">
        <v>288</v>
      </c>
      <c r="F451" s="85" t="s">
        <v>26</v>
      </c>
      <c r="G451" s="292">
        <f>H451+I451</f>
        <v>0</v>
      </c>
      <c r="H451" s="374">
        <f>ROUND(H452*H453/1000,1)</f>
        <v>0</v>
      </c>
      <c r="I451" s="902">
        <f>ROUND(I452*I453/1000,1)</f>
        <v>0</v>
      </c>
      <c r="J451" s="962">
        <f>ROUND(J452*J453/1000,1)</f>
        <v>0</v>
      </c>
      <c r="K451" s="771">
        <f t="shared" ref="K451" si="418">G451+J451</f>
        <v>0</v>
      </c>
      <c r="L451" s="292">
        <f>M451+N451</f>
        <v>0</v>
      </c>
      <c r="M451" s="374">
        <f>ROUND(M452*M453/1000,1)</f>
        <v>0</v>
      </c>
      <c r="N451" s="375">
        <f>ROUND(N452*N453/1000,1)</f>
        <v>0</v>
      </c>
      <c r="O451" s="490">
        <f>ROUND(O452*O453/1000,1)</f>
        <v>0</v>
      </c>
      <c r="P451" s="771">
        <f t="shared" ref="P451" si="419">L451+O451</f>
        <v>0</v>
      </c>
      <c r="Q451" s="292">
        <f>R451+S451</f>
        <v>0</v>
      </c>
      <c r="R451" s="374">
        <f>ROUND(R452*R453/1000,1)</f>
        <v>0</v>
      </c>
      <c r="S451" s="375">
        <f>ROUND(S452*S453/1000,1)</f>
        <v>0</v>
      </c>
      <c r="T451" s="375">
        <f>ROUND(T452*T453/1000,1)</f>
        <v>0</v>
      </c>
      <c r="U451" s="771">
        <f t="shared" ref="U451" si="420">Q451+T451</f>
        <v>0</v>
      </c>
      <c r="V451" s="491">
        <f t="shared" ref="V451" si="421">IF(K451&gt;0,ROUND((G451/K451),3),0)</f>
        <v>0</v>
      </c>
      <c r="W451" s="492">
        <f t="shared" ref="W451" si="422">IF(P451&gt;0,ROUND((L451/P451),3),0)</f>
        <v>0</v>
      </c>
      <c r="X451" s="493">
        <f t="shared" ref="X451" si="423">IF(U451&gt;0,ROUND((Q451/U451),3),0)</f>
        <v>0</v>
      </c>
    </row>
    <row r="452" spans="1:24" s="100" customFormat="1" ht="12" hidden="1">
      <c r="A452" s="598"/>
      <c r="B452" s="1074"/>
      <c r="C452" s="1247"/>
      <c r="D452" s="202" t="s">
        <v>109</v>
      </c>
      <c r="E452" s="80" t="s">
        <v>68</v>
      </c>
      <c r="F452" s="81" t="s">
        <v>21</v>
      </c>
      <c r="G452" s="376">
        <f>H452+I452</f>
        <v>0</v>
      </c>
      <c r="H452" s="377"/>
      <c r="I452" s="903"/>
      <c r="J452" s="963"/>
      <c r="K452" s="1035" t="s">
        <v>20</v>
      </c>
      <c r="L452" s="376">
        <f>M452+N452</f>
        <v>0</v>
      </c>
      <c r="M452" s="377"/>
      <c r="N452" s="378"/>
      <c r="O452" s="837"/>
      <c r="P452" s="1035" t="s">
        <v>20</v>
      </c>
      <c r="Q452" s="376">
        <f>R452+S452</f>
        <v>0</v>
      </c>
      <c r="R452" s="377"/>
      <c r="S452" s="378"/>
      <c r="T452" s="378"/>
      <c r="U452" s="1035" t="s">
        <v>20</v>
      </c>
      <c r="V452" s="503" t="s">
        <v>20</v>
      </c>
      <c r="W452" s="504" t="s">
        <v>20</v>
      </c>
      <c r="X452" s="505" t="s">
        <v>20</v>
      </c>
    </row>
    <row r="453" spans="1:24" s="100" customFormat="1" ht="12.6" hidden="1" thickBot="1">
      <c r="A453" s="598"/>
      <c r="B453" s="1082"/>
      <c r="C453" s="1250"/>
      <c r="D453" s="214" t="s">
        <v>109</v>
      </c>
      <c r="E453" s="82" t="s">
        <v>69</v>
      </c>
      <c r="F453" s="83" t="s">
        <v>45</v>
      </c>
      <c r="G453" s="379">
        <f>IF(I453+H453&gt;0,AVERAGE(H453:I453),0)</f>
        <v>0</v>
      </c>
      <c r="H453" s="380"/>
      <c r="I453" s="904"/>
      <c r="J453" s="964"/>
      <c r="K453" s="1034" t="s">
        <v>20</v>
      </c>
      <c r="L453" s="379">
        <f>IF(N453+M453&gt;0,AVERAGE(M453:N453),0)</f>
        <v>0</v>
      </c>
      <c r="M453" s="380"/>
      <c r="N453" s="381"/>
      <c r="O453" s="838"/>
      <c r="P453" s="1034" t="s">
        <v>20</v>
      </c>
      <c r="Q453" s="379">
        <f>IF(S453+R453&gt;0,AVERAGE(R453:S453),0)</f>
        <v>0</v>
      </c>
      <c r="R453" s="380"/>
      <c r="S453" s="381"/>
      <c r="T453" s="381"/>
      <c r="U453" s="1034" t="s">
        <v>20</v>
      </c>
      <c r="V453" s="506" t="s">
        <v>20</v>
      </c>
      <c r="W453" s="507" t="s">
        <v>20</v>
      </c>
      <c r="X453" s="508" t="s">
        <v>20</v>
      </c>
    </row>
    <row r="454" spans="1:24" s="86" customFormat="1" ht="16.2" hidden="1" thickTop="1">
      <c r="A454" s="74"/>
      <c r="B454" s="1103" t="s">
        <v>466</v>
      </c>
      <c r="C454" s="1251">
        <v>3110</v>
      </c>
      <c r="D454" s="217" t="s">
        <v>174</v>
      </c>
      <c r="E454" s="218" t="s">
        <v>289</v>
      </c>
      <c r="F454" s="85" t="s">
        <v>26</v>
      </c>
      <c r="G454" s="292">
        <f>H454+I454</f>
        <v>0</v>
      </c>
      <c r="H454" s="374">
        <f>ROUND(H455*H456/1000,1)</f>
        <v>0</v>
      </c>
      <c r="I454" s="902">
        <f>ROUND(I455*I456/1000,1)</f>
        <v>0</v>
      </c>
      <c r="J454" s="962">
        <f>ROUND(J455*J456/1000,1)</f>
        <v>0</v>
      </c>
      <c r="K454" s="771">
        <f t="shared" ref="K454" si="424">G454+J454</f>
        <v>0</v>
      </c>
      <c r="L454" s="292">
        <f>M454+N454</f>
        <v>0</v>
      </c>
      <c r="M454" s="374">
        <f>ROUND(M455*M456/1000,1)</f>
        <v>0</v>
      </c>
      <c r="N454" s="375">
        <f>ROUND(N455*N456/1000,1)</f>
        <v>0</v>
      </c>
      <c r="O454" s="490">
        <f>ROUND(O455*O456/1000,1)</f>
        <v>0</v>
      </c>
      <c r="P454" s="771">
        <f t="shared" ref="P454" si="425">L454+O454</f>
        <v>0</v>
      </c>
      <c r="Q454" s="292">
        <f>R454+S454</f>
        <v>0</v>
      </c>
      <c r="R454" s="374">
        <f>ROUND(R455*R456/1000,1)</f>
        <v>0</v>
      </c>
      <c r="S454" s="375">
        <f>ROUND(S455*S456/1000,1)</f>
        <v>0</v>
      </c>
      <c r="T454" s="375">
        <f>ROUND(T455*T456/1000,1)</f>
        <v>0</v>
      </c>
      <c r="U454" s="771">
        <f t="shared" ref="U454" si="426">Q454+T454</f>
        <v>0</v>
      </c>
      <c r="V454" s="491">
        <f t="shared" ref="V454" si="427">IF(K454&gt;0,ROUND((G454/K454),3),0)</f>
        <v>0</v>
      </c>
      <c r="W454" s="492">
        <f t="shared" ref="W454" si="428">IF(P454&gt;0,ROUND((L454/P454),3),0)</f>
        <v>0</v>
      </c>
      <c r="X454" s="493">
        <f t="shared" ref="X454" si="429">IF(U454&gt;0,ROUND((Q454/U454),3),0)</f>
        <v>0</v>
      </c>
    </row>
    <row r="455" spans="1:24" s="100" customFormat="1" ht="12" hidden="1">
      <c r="A455" s="598"/>
      <c r="B455" s="1074"/>
      <c r="C455" s="1247"/>
      <c r="D455" s="202" t="s">
        <v>174</v>
      </c>
      <c r="E455" s="80" t="s">
        <v>68</v>
      </c>
      <c r="F455" s="81" t="s">
        <v>21</v>
      </c>
      <c r="G455" s="376">
        <f>H455+I455</f>
        <v>0</v>
      </c>
      <c r="H455" s="377"/>
      <c r="I455" s="903"/>
      <c r="J455" s="963"/>
      <c r="K455" s="1035" t="s">
        <v>20</v>
      </c>
      <c r="L455" s="376">
        <f>M455+N455</f>
        <v>0</v>
      </c>
      <c r="M455" s="377"/>
      <c r="N455" s="378"/>
      <c r="O455" s="837"/>
      <c r="P455" s="1035" t="s">
        <v>20</v>
      </c>
      <c r="Q455" s="376">
        <f>R455+S455</f>
        <v>0</v>
      </c>
      <c r="R455" s="377"/>
      <c r="S455" s="378"/>
      <c r="T455" s="378"/>
      <c r="U455" s="1035" t="s">
        <v>20</v>
      </c>
      <c r="V455" s="503" t="s">
        <v>20</v>
      </c>
      <c r="W455" s="504" t="s">
        <v>20</v>
      </c>
      <c r="X455" s="505" t="s">
        <v>20</v>
      </c>
    </row>
    <row r="456" spans="1:24" s="100" customFormat="1" ht="12.6" hidden="1" thickBot="1">
      <c r="A456" s="598"/>
      <c r="B456" s="1082"/>
      <c r="C456" s="1250"/>
      <c r="D456" s="214" t="s">
        <v>174</v>
      </c>
      <c r="E456" s="82" t="s">
        <v>69</v>
      </c>
      <c r="F456" s="83" t="s">
        <v>45</v>
      </c>
      <c r="G456" s="379">
        <f>IF(I456+H456&gt;0,AVERAGE(H456:I456),0)</f>
        <v>0</v>
      </c>
      <c r="H456" s="380"/>
      <c r="I456" s="904"/>
      <c r="J456" s="964"/>
      <c r="K456" s="1034" t="s">
        <v>20</v>
      </c>
      <c r="L456" s="379">
        <f>IF(N456+M456&gt;0,AVERAGE(M456:N456),0)</f>
        <v>0</v>
      </c>
      <c r="M456" s="380"/>
      <c r="N456" s="381"/>
      <c r="O456" s="838"/>
      <c r="P456" s="1034" t="s">
        <v>20</v>
      </c>
      <c r="Q456" s="379">
        <f>IF(S456+R456&gt;0,AVERAGE(R456:S456),0)</f>
        <v>0</v>
      </c>
      <c r="R456" s="380"/>
      <c r="S456" s="381"/>
      <c r="T456" s="381"/>
      <c r="U456" s="1034" t="s">
        <v>20</v>
      </c>
      <c r="V456" s="506" t="s">
        <v>20</v>
      </c>
      <c r="W456" s="507" t="s">
        <v>20</v>
      </c>
      <c r="X456" s="508" t="s">
        <v>20</v>
      </c>
    </row>
    <row r="457" spans="1:24" s="77" customFormat="1" ht="27.6" hidden="1" thickTop="1" thickBot="1">
      <c r="A457" s="74"/>
      <c r="B457" s="1071" t="s">
        <v>467</v>
      </c>
      <c r="C457" s="1181">
        <v>3110</v>
      </c>
      <c r="D457" s="124" t="s">
        <v>290</v>
      </c>
      <c r="E457" s="107" t="s">
        <v>291</v>
      </c>
      <c r="F457" s="87" t="s">
        <v>26</v>
      </c>
      <c r="G457" s="387">
        <f t="shared" ref="G457:H457" si="430">G458+G461+G464+G467+G470</f>
        <v>0</v>
      </c>
      <c r="H457" s="388">
        <f t="shared" si="430"/>
        <v>0</v>
      </c>
      <c r="I457" s="909">
        <f>I458+I461+I464+I467+I470</f>
        <v>0</v>
      </c>
      <c r="J457" s="969">
        <f t="shared" ref="J457" si="431">J458+J461+J464+J467+J470</f>
        <v>0</v>
      </c>
      <c r="K457" s="774">
        <f t="shared" ref="K457:K458" si="432">G457+J457</f>
        <v>0</v>
      </c>
      <c r="L457" s="387">
        <f t="shared" ref="L457:M457" si="433">L458+L461+L464+L467+L470</f>
        <v>0</v>
      </c>
      <c r="M457" s="388">
        <f t="shared" si="433"/>
        <v>0</v>
      </c>
      <c r="N457" s="389">
        <f>N458+N461+N464+N467+N470</f>
        <v>0</v>
      </c>
      <c r="O457" s="843">
        <f t="shared" ref="O457" si="434">O458+O461+O464+O467+O470</f>
        <v>0</v>
      </c>
      <c r="P457" s="774">
        <f t="shared" ref="P457:P458" si="435">L457+O457</f>
        <v>0</v>
      </c>
      <c r="Q457" s="387">
        <f t="shared" ref="Q457:R457" si="436">Q458+Q461+Q464+Q467+Q470</f>
        <v>0</v>
      </c>
      <c r="R457" s="388">
        <f t="shared" si="436"/>
        <v>0</v>
      </c>
      <c r="S457" s="389">
        <f>S458+S461+S464+S467+S470</f>
        <v>0</v>
      </c>
      <c r="T457" s="389">
        <f t="shared" ref="T457" si="437">T458+T461+T464+T467+T470</f>
        <v>0</v>
      </c>
      <c r="U457" s="774">
        <f t="shared" ref="U457:U458" si="438">Q457+T457</f>
        <v>0</v>
      </c>
      <c r="V457" s="515">
        <f t="shared" ref="V457:V458" si="439">IF(K457&gt;0,ROUND((G457/K457),3),0)</f>
        <v>0</v>
      </c>
      <c r="W457" s="516">
        <f t="shared" ref="W457:W458" si="440">IF(P457&gt;0,ROUND((L457/P457),3),0)</f>
        <v>0</v>
      </c>
      <c r="X457" s="517">
        <f t="shared" ref="X457:X458" si="441">IF(U457&gt;0,ROUND((Q457/U457),3),0)</f>
        <v>0</v>
      </c>
    </row>
    <row r="458" spans="1:24" s="86" customFormat="1" ht="14.4" hidden="1" thickTop="1">
      <c r="A458" s="247"/>
      <c r="B458" s="1078" t="s">
        <v>468</v>
      </c>
      <c r="C458" s="1246">
        <v>3110</v>
      </c>
      <c r="D458" s="200" t="s">
        <v>245</v>
      </c>
      <c r="E458" s="99" t="s">
        <v>292</v>
      </c>
      <c r="F458" s="39" t="s">
        <v>26</v>
      </c>
      <c r="G458" s="292">
        <f>H458+I458</f>
        <v>0</v>
      </c>
      <c r="H458" s="374">
        <f>ROUND(H459*H460/1000,1)</f>
        <v>0</v>
      </c>
      <c r="I458" s="902">
        <f>ROUND(I459*I460/1000,1)</f>
        <v>0</v>
      </c>
      <c r="J458" s="962">
        <f>ROUND(J459*J460/1000,1)</f>
        <v>0</v>
      </c>
      <c r="K458" s="771">
        <f t="shared" si="432"/>
        <v>0</v>
      </c>
      <c r="L458" s="292">
        <f>M458+N458</f>
        <v>0</v>
      </c>
      <c r="M458" s="374">
        <f>ROUND(M459*M460/1000,1)</f>
        <v>0</v>
      </c>
      <c r="N458" s="375">
        <f>ROUND(N459*N460/1000,1)</f>
        <v>0</v>
      </c>
      <c r="O458" s="490">
        <f>ROUND(O459*O460/1000,1)</f>
        <v>0</v>
      </c>
      <c r="P458" s="771">
        <f t="shared" si="435"/>
        <v>0</v>
      </c>
      <c r="Q458" s="292">
        <f>R458+S458</f>
        <v>0</v>
      </c>
      <c r="R458" s="374">
        <f>ROUND(R459*R460/1000,1)</f>
        <v>0</v>
      </c>
      <c r="S458" s="375">
        <f>ROUND(S459*S460/1000,1)</f>
        <v>0</v>
      </c>
      <c r="T458" s="375">
        <f>ROUND(T459*T460/1000,1)</f>
        <v>0</v>
      </c>
      <c r="U458" s="771">
        <f t="shared" si="438"/>
        <v>0</v>
      </c>
      <c r="V458" s="491">
        <f t="shared" si="439"/>
        <v>0</v>
      </c>
      <c r="W458" s="492">
        <f t="shared" si="440"/>
        <v>0</v>
      </c>
      <c r="X458" s="493">
        <f t="shared" si="441"/>
        <v>0</v>
      </c>
    </row>
    <row r="459" spans="1:24" s="109" customFormat="1" ht="12" hidden="1">
      <c r="A459" s="598"/>
      <c r="B459" s="1141"/>
      <c r="C459" s="1255"/>
      <c r="D459" s="202" t="s">
        <v>245</v>
      </c>
      <c r="E459" s="94" t="s">
        <v>68</v>
      </c>
      <c r="F459" s="81" t="s">
        <v>21</v>
      </c>
      <c r="G459" s="376">
        <f>H459+I459</f>
        <v>0</v>
      </c>
      <c r="H459" s="377"/>
      <c r="I459" s="903"/>
      <c r="J459" s="963"/>
      <c r="K459" s="1035" t="s">
        <v>20</v>
      </c>
      <c r="L459" s="376">
        <f>M459+N459</f>
        <v>0</v>
      </c>
      <c r="M459" s="377"/>
      <c r="N459" s="378"/>
      <c r="O459" s="837"/>
      <c r="P459" s="1035" t="s">
        <v>20</v>
      </c>
      <c r="Q459" s="376">
        <f>R459+S459</f>
        <v>0</v>
      </c>
      <c r="R459" s="377"/>
      <c r="S459" s="378"/>
      <c r="T459" s="378"/>
      <c r="U459" s="1035" t="s">
        <v>20</v>
      </c>
      <c r="V459" s="503" t="s">
        <v>20</v>
      </c>
      <c r="W459" s="504" t="s">
        <v>20</v>
      </c>
      <c r="X459" s="505" t="s">
        <v>20</v>
      </c>
    </row>
    <row r="460" spans="1:24" s="109" customFormat="1" ht="12" hidden="1">
      <c r="A460" s="598"/>
      <c r="B460" s="1141"/>
      <c r="C460" s="1255"/>
      <c r="D460" s="202" t="s">
        <v>245</v>
      </c>
      <c r="E460" s="94" t="s">
        <v>69</v>
      </c>
      <c r="F460" s="102" t="s">
        <v>45</v>
      </c>
      <c r="G460" s="390">
        <f>IF(I460+H460&gt;0,AVERAGE(H460:I460),0)</f>
        <v>0</v>
      </c>
      <c r="H460" s="391"/>
      <c r="I460" s="910"/>
      <c r="J460" s="970"/>
      <c r="K460" s="1037" t="s">
        <v>20</v>
      </c>
      <c r="L460" s="390">
        <f>IF(N460+M460&gt;0,AVERAGE(M460:N460),0)</f>
        <v>0</v>
      </c>
      <c r="M460" s="391"/>
      <c r="N460" s="392"/>
      <c r="O460" s="844"/>
      <c r="P460" s="1037" t="s">
        <v>20</v>
      </c>
      <c r="Q460" s="390">
        <f>IF(S460+R460&gt;0,AVERAGE(R460:S460),0)</f>
        <v>0</v>
      </c>
      <c r="R460" s="391"/>
      <c r="S460" s="392"/>
      <c r="T460" s="392"/>
      <c r="U460" s="1037" t="s">
        <v>20</v>
      </c>
      <c r="V460" s="503" t="s">
        <v>20</v>
      </c>
      <c r="W460" s="504" t="s">
        <v>20</v>
      </c>
      <c r="X460" s="505" t="s">
        <v>20</v>
      </c>
    </row>
    <row r="461" spans="1:24" s="86" customFormat="1" ht="52.8" hidden="1">
      <c r="A461" s="247"/>
      <c r="B461" s="1078" t="s">
        <v>469</v>
      </c>
      <c r="C461" s="1246">
        <v>3110</v>
      </c>
      <c r="D461" s="200" t="s">
        <v>245</v>
      </c>
      <c r="E461" s="99" t="s">
        <v>521</v>
      </c>
      <c r="F461" s="39" t="s">
        <v>26</v>
      </c>
      <c r="G461" s="289">
        <f>H461+I461</f>
        <v>0</v>
      </c>
      <c r="H461" s="393">
        <f>ROUND(H462*H463/1000,1)</f>
        <v>0</v>
      </c>
      <c r="I461" s="911">
        <f>ROUND(I462*I463/1000,1)</f>
        <v>0</v>
      </c>
      <c r="J461" s="971">
        <f>ROUND(J462*J463/1000,1)</f>
        <v>0</v>
      </c>
      <c r="K461" s="775">
        <f t="shared" ref="K461" si="442">G461+J461</f>
        <v>0</v>
      </c>
      <c r="L461" s="289">
        <f>M461+N461</f>
        <v>0</v>
      </c>
      <c r="M461" s="393">
        <f>ROUND(M462*M463/1000,1)</f>
        <v>0</v>
      </c>
      <c r="N461" s="394">
        <f>ROUND(N462*N463/1000,1)</f>
        <v>0</v>
      </c>
      <c r="O461" s="521">
        <f>ROUND(O462*O463/1000,1)</f>
        <v>0</v>
      </c>
      <c r="P461" s="775">
        <f t="shared" ref="P461" si="443">L461+O461</f>
        <v>0</v>
      </c>
      <c r="Q461" s="289">
        <f>R461+S461</f>
        <v>0</v>
      </c>
      <c r="R461" s="393">
        <f>ROUND(R462*R463/1000,1)</f>
        <v>0</v>
      </c>
      <c r="S461" s="394">
        <f>ROUND(S462*S463/1000,1)</f>
        <v>0</v>
      </c>
      <c r="T461" s="394">
        <f>ROUND(T462*T463/1000,1)</f>
        <v>0</v>
      </c>
      <c r="U461" s="775">
        <f t="shared" ref="U461" si="444">Q461+T461</f>
        <v>0</v>
      </c>
      <c r="V461" s="522">
        <f t="shared" ref="V461" si="445">IF(K461&gt;0,ROUND((G461/K461),3),0)</f>
        <v>0</v>
      </c>
      <c r="W461" s="523">
        <f t="shared" ref="W461" si="446">IF(P461&gt;0,ROUND((L461/P461),3),0)</f>
        <v>0</v>
      </c>
      <c r="X461" s="524">
        <f t="shared" ref="X461" si="447">IF(U461&gt;0,ROUND((Q461/U461),3),0)</f>
        <v>0</v>
      </c>
    </row>
    <row r="462" spans="1:24" s="109" customFormat="1" ht="12" hidden="1">
      <c r="A462" s="598"/>
      <c r="B462" s="1141"/>
      <c r="C462" s="1255"/>
      <c r="D462" s="202" t="s">
        <v>245</v>
      </c>
      <c r="E462" s="94" t="s">
        <v>68</v>
      </c>
      <c r="F462" s="81" t="s">
        <v>21</v>
      </c>
      <c r="G462" s="376">
        <f>H462+I462</f>
        <v>0</v>
      </c>
      <c r="H462" s="377"/>
      <c r="I462" s="903"/>
      <c r="J462" s="963"/>
      <c r="K462" s="1035" t="s">
        <v>20</v>
      </c>
      <c r="L462" s="376">
        <f>M462+N462</f>
        <v>0</v>
      </c>
      <c r="M462" s="377"/>
      <c r="N462" s="378"/>
      <c r="O462" s="837"/>
      <c r="P462" s="1035" t="s">
        <v>20</v>
      </c>
      <c r="Q462" s="376">
        <f>R462+S462</f>
        <v>0</v>
      </c>
      <c r="R462" s="377"/>
      <c r="S462" s="378"/>
      <c r="T462" s="378"/>
      <c r="U462" s="1035" t="s">
        <v>20</v>
      </c>
      <c r="V462" s="503" t="s">
        <v>20</v>
      </c>
      <c r="W462" s="504" t="s">
        <v>20</v>
      </c>
      <c r="X462" s="505" t="s">
        <v>20</v>
      </c>
    </row>
    <row r="463" spans="1:24" s="109" customFormat="1" ht="12" hidden="1">
      <c r="A463" s="598"/>
      <c r="B463" s="1141"/>
      <c r="C463" s="1255"/>
      <c r="D463" s="202" t="s">
        <v>245</v>
      </c>
      <c r="E463" s="94" t="s">
        <v>69</v>
      </c>
      <c r="F463" s="81" t="s">
        <v>45</v>
      </c>
      <c r="G463" s="395">
        <f>IF(I463+H463&gt;0,AVERAGE(H463:I463),0)</f>
        <v>0</v>
      </c>
      <c r="H463" s="396"/>
      <c r="I463" s="912"/>
      <c r="J463" s="972"/>
      <c r="K463" s="1037" t="s">
        <v>20</v>
      </c>
      <c r="L463" s="395">
        <f>IF(N463+M463&gt;0,AVERAGE(M463:N463),0)</f>
        <v>0</v>
      </c>
      <c r="M463" s="396"/>
      <c r="N463" s="397"/>
      <c r="O463" s="845"/>
      <c r="P463" s="1037" t="s">
        <v>20</v>
      </c>
      <c r="Q463" s="395">
        <f>IF(S463+R463&gt;0,AVERAGE(R463:S463),0)</f>
        <v>0</v>
      </c>
      <c r="R463" s="396"/>
      <c r="S463" s="397"/>
      <c r="T463" s="397"/>
      <c r="U463" s="1037" t="s">
        <v>20</v>
      </c>
      <c r="V463" s="503" t="s">
        <v>20</v>
      </c>
      <c r="W463" s="504" t="s">
        <v>20</v>
      </c>
      <c r="X463" s="505" t="s">
        <v>20</v>
      </c>
    </row>
    <row r="464" spans="1:24" s="86" customFormat="1" ht="26.4" hidden="1">
      <c r="A464" s="247"/>
      <c r="B464" s="1078" t="s">
        <v>470</v>
      </c>
      <c r="C464" s="1246">
        <v>3110</v>
      </c>
      <c r="D464" s="200" t="s">
        <v>245</v>
      </c>
      <c r="E464" s="99" t="s">
        <v>684</v>
      </c>
      <c r="F464" s="85" t="s">
        <v>26</v>
      </c>
      <c r="G464" s="292">
        <f>H464+I464</f>
        <v>0</v>
      </c>
      <c r="H464" s="374">
        <f>ROUND(H465*H466/1000,1)</f>
        <v>0</v>
      </c>
      <c r="I464" s="902">
        <f>ROUND(I465*I466/1000,1)</f>
        <v>0</v>
      </c>
      <c r="J464" s="962">
        <f>ROUND(J465*J466/1000,1)</f>
        <v>0</v>
      </c>
      <c r="K464" s="771">
        <f t="shared" ref="K464" si="448">G464+J464</f>
        <v>0</v>
      </c>
      <c r="L464" s="292">
        <f>M464+N464</f>
        <v>0</v>
      </c>
      <c r="M464" s="374">
        <f>ROUND(M465*M466/1000,1)</f>
        <v>0</v>
      </c>
      <c r="N464" s="375">
        <f>ROUND(N465*N466/1000,1)</f>
        <v>0</v>
      </c>
      <c r="O464" s="490">
        <f>ROUND(O465*O466/1000,1)</f>
        <v>0</v>
      </c>
      <c r="P464" s="771">
        <f t="shared" ref="P464" si="449">L464+O464</f>
        <v>0</v>
      </c>
      <c r="Q464" s="292">
        <f>R464+S464</f>
        <v>0</v>
      </c>
      <c r="R464" s="374">
        <f>ROUND(R465*R466/1000,1)</f>
        <v>0</v>
      </c>
      <c r="S464" s="375">
        <f>ROUND(S465*S466/1000,1)</f>
        <v>0</v>
      </c>
      <c r="T464" s="375">
        <f>ROUND(T465*T466/1000,1)</f>
        <v>0</v>
      </c>
      <c r="U464" s="771">
        <f t="shared" ref="U464" si="450">Q464+T464</f>
        <v>0</v>
      </c>
      <c r="V464" s="522">
        <f t="shared" ref="V464" si="451">IF(K464&gt;0,ROUND((G464/K464),3),0)</f>
        <v>0</v>
      </c>
      <c r="W464" s="523">
        <f t="shared" ref="W464" si="452">IF(P464&gt;0,ROUND((L464/P464),3),0)</f>
        <v>0</v>
      </c>
      <c r="X464" s="524">
        <f t="shared" ref="X464" si="453">IF(U464&gt;0,ROUND((Q464/U464),3),0)</f>
        <v>0</v>
      </c>
    </row>
    <row r="465" spans="1:25" s="109" customFormat="1" ht="12" hidden="1">
      <c r="A465" s="598"/>
      <c r="B465" s="1141"/>
      <c r="C465" s="1255"/>
      <c r="D465" s="202" t="s">
        <v>245</v>
      </c>
      <c r="E465" s="94" t="s">
        <v>68</v>
      </c>
      <c r="F465" s="81" t="s">
        <v>21</v>
      </c>
      <c r="G465" s="376">
        <f>H465+I465</f>
        <v>0</v>
      </c>
      <c r="H465" s="377"/>
      <c r="I465" s="903"/>
      <c r="J465" s="963"/>
      <c r="K465" s="1035" t="s">
        <v>20</v>
      </c>
      <c r="L465" s="376">
        <f>M465+N465</f>
        <v>0</v>
      </c>
      <c r="M465" s="377"/>
      <c r="N465" s="378"/>
      <c r="O465" s="837"/>
      <c r="P465" s="1035" t="s">
        <v>20</v>
      </c>
      <c r="Q465" s="376">
        <f>R465+S465</f>
        <v>0</v>
      </c>
      <c r="R465" s="377"/>
      <c r="S465" s="378"/>
      <c r="T465" s="378"/>
      <c r="U465" s="1035" t="s">
        <v>20</v>
      </c>
      <c r="V465" s="503" t="s">
        <v>20</v>
      </c>
      <c r="W465" s="504" t="s">
        <v>20</v>
      </c>
      <c r="X465" s="505" t="s">
        <v>20</v>
      </c>
    </row>
    <row r="466" spans="1:25" s="109" customFormat="1" ht="12" hidden="1">
      <c r="A466" s="598"/>
      <c r="B466" s="1141"/>
      <c r="C466" s="1255"/>
      <c r="D466" s="202" t="s">
        <v>245</v>
      </c>
      <c r="E466" s="94" t="s">
        <v>69</v>
      </c>
      <c r="F466" s="81" t="s">
        <v>45</v>
      </c>
      <c r="G466" s="395">
        <f>IF(I466+H466&gt;0,AVERAGE(H466:I466),0)</f>
        <v>0</v>
      </c>
      <c r="H466" s="396"/>
      <c r="I466" s="912"/>
      <c r="J466" s="972"/>
      <c r="K466" s="1037" t="s">
        <v>20</v>
      </c>
      <c r="L466" s="395">
        <f>IF(N466+M466&gt;0,AVERAGE(M466:N466),0)</f>
        <v>0</v>
      </c>
      <c r="M466" s="396"/>
      <c r="N466" s="397"/>
      <c r="O466" s="845"/>
      <c r="P466" s="1037" t="s">
        <v>20</v>
      </c>
      <c r="Q466" s="395">
        <f>IF(S466+R466&gt;0,AVERAGE(R466:S466),0)</f>
        <v>0</v>
      </c>
      <c r="R466" s="396"/>
      <c r="S466" s="397"/>
      <c r="T466" s="397"/>
      <c r="U466" s="1037" t="s">
        <v>20</v>
      </c>
      <c r="V466" s="503" t="s">
        <v>20</v>
      </c>
      <c r="W466" s="504" t="s">
        <v>20</v>
      </c>
      <c r="X466" s="505" t="s">
        <v>20</v>
      </c>
    </row>
    <row r="467" spans="1:25" s="86" customFormat="1" ht="37.200000000000003" hidden="1">
      <c r="A467" s="247"/>
      <c r="B467" s="1078" t="s">
        <v>471</v>
      </c>
      <c r="C467" s="1251">
        <v>3110</v>
      </c>
      <c r="D467" s="217" t="s">
        <v>293</v>
      </c>
      <c r="E467" s="111" t="s">
        <v>685</v>
      </c>
      <c r="F467" s="85" t="s">
        <v>26</v>
      </c>
      <c r="G467" s="292">
        <f>H467+I467</f>
        <v>0</v>
      </c>
      <c r="H467" s="374">
        <f>ROUND(H468*H469/1000,1)</f>
        <v>0</v>
      </c>
      <c r="I467" s="902">
        <f>ROUND(I468*I469/1000,1)</f>
        <v>0</v>
      </c>
      <c r="J467" s="962">
        <f>ROUND(J468*J469/1000,1)</f>
        <v>0</v>
      </c>
      <c r="K467" s="771">
        <f t="shared" ref="K467" si="454">G467+J467</f>
        <v>0</v>
      </c>
      <c r="L467" s="292">
        <f>M467+N467</f>
        <v>0</v>
      </c>
      <c r="M467" s="374">
        <f>ROUND(M468*M469/1000,1)</f>
        <v>0</v>
      </c>
      <c r="N467" s="375">
        <f>ROUND(N468*N469/1000,1)</f>
        <v>0</v>
      </c>
      <c r="O467" s="490">
        <f>ROUND(O468*O469/1000,1)</f>
        <v>0</v>
      </c>
      <c r="P467" s="771">
        <f t="shared" ref="P467" si="455">L467+O467</f>
        <v>0</v>
      </c>
      <c r="Q467" s="292">
        <f>R467+S467</f>
        <v>0</v>
      </c>
      <c r="R467" s="374">
        <f>ROUND(R468*R469/1000,1)</f>
        <v>0</v>
      </c>
      <c r="S467" s="375">
        <f>ROUND(S468*S469/1000,1)</f>
        <v>0</v>
      </c>
      <c r="T467" s="375">
        <f>ROUND(T468*T469/1000,1)</f>
        <v>0</v>
      </c>
      <c r="U467" s="771">
        <f t="shared" ref="U467" si="456">Q467+T467</f>
        <v>0</v>
      </c>
      <c r="V467" s="522">
        <f t="shared" ref="V467" si="457">IF(K467&gt;0,ROUND((G467/K467),3),0)</f>
        <v>0</v>
      </c>
      <c r="W467" s="523">
        <f t="shared" ref="W467" si="458">IF(P467&gt;0,ROUND((L467/P467),3),0)</f>
        <v>0</v>
      </c>
      <c r="X467" s="524">
        <f t="shared" ref="X467" si="459">IF(U467&gt;0,ROUND((Q467/U467),3),0)</f>
        <v>0</v>
      </c>
    </row>
    <row r="468" spans="1:25" s="109" customFormat="1" ht="12" hidden="1">
      <c r="A468" s="598"/>
      <c r="B468" s="1141"/>
      <c r="C468" s="1255"/>
      <c r="D468" s="202" t="s">
        <v>293</v>
      </c>
      <c r="E468" s="94" t="s">
        <v>68</v>
      </c>
      <c r="F468" s="81" t="s">
        <v>21</v>
      </c>
      <c r="G468" s="376">
        <f>H468+I468</f>
        <v>0</v>
      </c>
      <c r="H468" s="377"/>
      <c r="I468" s="903"/>
      <c r="J468" s="963"/>
      <c r="K468" s="1035" t="s">
        <v>20</v>
      </c>
      <c r="L468" s="376">
        <f>M468+N468</f>
        <v>0</v>
      </c>
      <c r="M468" s="377"/>
      <c r="N468" s="378"/>
      <c r="O468" s="837"/>
      <c r="P468" s="1035" t="s">
        <v>20</v>
      </c>
      <c r="Q468" s="376">
        <f>R468+S468</f>
        <v>0</v>
      </c>
      <c r="R468" s="377"/>
      <c r="S468" s="378"/>
      <c r="T468" s="378"/>
      <c r="U468" s="1035" t="s">
        <v>20</v>
      </c>
      <c r="V468" s="503" t="s">
        <v>20</v>
      </c>
      <c r="W468" s="504" t="s">
        <v>20</v>
      </c>
      <c r="X468" s="505" t="s">
        <v>20</v>
      </c>
    </row>
    <row r="469" spans="1:25" s="109" customFormat="1" ht="12" hidden="1">
      <c r="A469" s="598"/>
      <c r="B469" s="1141"/>
      <c r="C469" s="1255"/>
      <c r="D469" s="202" t="s">
        <v>293</v>
      </c>
      <c r="E469" s="94" t="s">
        <v>69</v>
      </c>
      <c r="F469" s="81" t="s">
        <v>45</v>
      </c>
      <c r="G469" s="395">
        <f>IF(I469+H469&gt;0,AVERAGE(H469:I469),0)</f>
        <v>0</v>
      </c>
      <c r="H469" s="396"/>
      <c r="I469" s="912"/>
      <c r="J469" s="972"/>
      <c r="K469" s="1037" t="s">
        <v>20</v>
      </c>
      <c r="L469" s="395">
        <f>IF(N469+M469&gt;0,AVERAGE(M469:N469),0)</f>
        <v>0</v>
      </c>
      <c r="M469" s="396"/>
      <c r="N469" s="397"/>
      <c r="O469" s="845"/>
      <c r="P469" s="1037" t="s">
        <v>20</v>
      </c>
      <c r="Q469" s="395">
        <f>IF(S469+R469&gt;0,AVERAGE(R469:S469),0)</f>
        <v>0</v>
      </c>
      <c r="R469" s="396"/>
      <c r="S469" s="397"/>
      <c r="T469" s="397"/>
      <c r="U469" s="1037" t="s">
        <v>20</v>
      </c>
      <c r="V469" s="503" t="s">
        <v>20</v>
      </c>
      <c r="W469" s="504" t="s">
        <v>20</v>
      </c>
      <c r="X469" s="505" t="s">
        <v>20</v>
      </c>
    </row>
    <row r="470" spans="1:25" s="86" customFormat="1" hidden="1">
      <c r="A470" s="247"/>
      <c r="B470" s="1078" t="s">
        <v>472</v>
      </c>
      <c r="C470" s="1246">
        <v>3110</v>
      </c>
      <c r="D470" s="200" t="s">
        <v>290</v>
      </c>
      <c r="E470" s="99" t="s">
        <v>679</v>
      </c>
      <c r="F470" s="39" t="s">
        <v>26</v>
      </c>
      <c r="G470" s="292">
        <f>H470+I470</f>
        <v>0</v>
      </c>
      <c r="H470" s="374">
        <f>ROUND(H471*H472/1000,1)</f>
        <v>0</v>
      </c>
      <c r="I470" s="902">
        <f>ROUND(I471*I472/1000,1)</f>
        <v>0</v>
      </c>
      <c r="J470" s="962">
        <f>ROUND(J471*J472/1000,1)</f>
        <v>0</v>
      </c>
      <c r="K470" s="771">
        <f t="shared" ref="K470" si="460">G470+J470</f>
        <v>0</v>
      </c>
      <c r="L470" s="292">
        <f>M470+N470</f>
        <v>0</v>
      </c>
      <c r="M470" s="374">
        <f>ROUND(M471*M472/1000,1)</f>
        <v>0</v>
      </c>
      <c r="N470" s="375">
        <f>ROUND(N471*N472/1000,1)</f>
        <v>0</v>
      </c>
      <c r="O470" s="490">
        <f>ROUND(O471*O472/1000,1)</f>
        <v>0</v>
      </c>
      <c r="P470" s="771">
        <f t="shared" ref="P470" si="461">L470+O470</f>
        <v>0</v>
      </c>
      <c r="Q470" s="292">
        <f>R470+S470</f>
        <v>0</v>
      </c>
      <c r="R470" s="374">
        <f>ROUND(R471*R472/1000,1)</f>
        <v>0</v>
      </c>
      <c r="S470" s="375">
        <f>ROUND(S471*S472/1000,1)</f>
        <v>0</v>
      </c>
      <c r="T470" s="375">
        <f>ROUND(T471*T472/1000,1)</f>
        <v>0</v>
      </c>
      <c r="U470" s="771">
        <f t="shared" ref="U470" si="462">Q470+T470</f>
        <v>0</v>
      </c>
      <c r="V470" s="522">
        <f t="shared" ref="V470" si="463">IF(K470&gt;0,ROUND((G470/K470),3),0)</f>
        <v>0</v>
      </c>
      <c r="W470" s="523">
        <f t="shared" ref="W470" si="464">IF(P470&gt;0,ROUND((L470/P470),3),0)</f>
        <v>0</v>
      </c>
      <c r="X470" s="524">
        <f t="shared" ref="X470" si="465">IF(U470&gt;0,ROUND((Q470/U470),3),0)</f>
        <v>0</v>
      </c>
    </row>
    <row r="471" spans="1:25" s="109" customFormat="1" ht="12" hidden="1">
      <c r="A471" s="598"/>
      <c r="B471" s="1141"/>
      <c r="C471" s="1255"/>
      <c r="D471" s="202" t="s">
        <v>290</v>
      </c>
      <c r="E471" s="94" t="s">
        <v>68</v>
      </c>
      <c r="F471" s="81" t="s">
        <v>21</v>
      </c>
      <c r="G471" s="376">
        <f>H471+I471</f>
        <v>0</v>
      </c>
      <c r="H471" s="377"/>
      <c r="I471" s="903"/>
      <c r="J471" s="963"/>
      <c r="K471" s="1035" t="s">
        <v>20</v>
      </c>
      <c r="L471" s="376">
        <f>M471+N471</f>
        <v>0</v>
      </c>
      <c r="M471" s="377"/>
      <c r="N471" s="378"/>
      <c r="O471" s="837"/>
      <c r="P471" s="1035" t="s">
        <v>20</v>
      </c>
      <c r="Q471" s="376">
        <f>R471+S471</f>
        <v>0</v>
      </c>
      <c r="R471" s="377"/>
      <c r="S471" s="378"/>
      <c r="T471" s="378"/>
      <c r="U471" s="1035" t="s">
        <v>20</v>
      </c>
      <c r="V471" s="503" t="s">
        <v>20</v>
      </c>
      <c r="W471" s="504" t="s">
        <v>20</v>
      </c>
      <c r="X471" s="505" t="s">
        <v>20</v>
      </c>
    </row>
    <row r="472" spans="1:25" s="109" customFormat="1" ht="12.6" hidden="1" thickBot="1">
      <c r="A472" s="598"/>
      <c r="B472" s="1142"/>
      <c r="C472" s="1256"/>
      <c r="D472" s="214" t="s">
        <v>290</v>
      </c>
      <c r="E472" s="95" t="s">
        <v>69</v>
      </c>
      <c r="F472" s="83" t="s">
        <v>45</v>
      </c>
      <c r="G472" s="379">
        <f>IF(I472+H472&gt;0,AVERAGE(H472:I472),0)</f>
        <v>0</v>
      </c>
      <c r="H472" s="380"/>
      <c r="I472" s="904"/>
      <c r="J472" s="964"/>
      <c r="K472" s="1034" t="s">
        <v>20</v>
      </c>
      <c r="L472" s="379">
        <f>IF(N472+M472&gt;0,AVERAGE(M472:N472),0)</f>
        <v>0</v>
      </c>
      <c r="M472" s="380"/>
      <c r="N472" s="381"/>
      <c r="O472" s="838"/>
      <c r="P472" s="1034" t="s">
        <v>20</v>
      </c>
      <c r="Q472" s="379">
        <f>IF(S472+R472&gt;0,AVERAGE(R472:S472),0)</f>
        <v>0</v>
      </c>
      <c r="R472" s="380"/>
      <c r="S472" s="381"/>
      <c r="T472" s="381"/>
      <c r="U472" s="1034" t="s">
        <v>20</v>
      </c>
      <c r="V472" s="506" t="s">
        <v>20</v>
      </c>
      <c r="W472" s="507" t="s">
        <v>20</v>
      </c>
      <c r="X472" s="508" t="s">
        <v>20</v>
      </c>
    </row>
    <row r="473" spans="1:25" s="77" customFormat="1" ht="27.6" hidden="1" thickTop="1" thickBot="1">
      <c r="A473" s="74"/>
      <c r="B473" s="1071" t="s">
        <v>473</v>
      </c>
      <c r="C473" s="1172">
        <v>3110</v>
      </c>
      <c r="D473" s="88" t="s">
        <v>245</v>
      </c>
      <c r="E473" s="96" t="s">
        <v>294</v>
      </c>
      <c r="F473" s="87" t="s">
        <v>26</v>
      </c>
      <c r="G473" s="387">
        <f>G477+G474</f>
        <v>0</v>
      </c>
      <c r="H473" s="388">
        <f t="shared" ref="H473" si="466">H477+H474</f>
        <v>0</v>
      </c>
      <c r="I473" s="909">
        <f>I477+I474</f>
        <v>0</v>
      </c>
      <c r="J473" s="969">
        <f t="shared" ref="J473" si="467">J477+J474</f>
        <v>0</v>
      </c>
      <c r="K473" s="774">
        <f t="shared" ref="K473:K474" si="468">G473+J473</f>
        <v>0</v>
      </c>
      <c r="L473" s="387">
        <f>L477+L474</f>
        <v>0</v>
      </c>
      <c r="M473" s="388">
        <f t="shared" ref="M473" si="469">M477+M474</f>
        <v>0</v>
      </c>
      <c r="N473" s="389">
        <f>N477+N474</f>
        <v>0</v>
      </c>
      <c r="O473" s="843">
        <f t="shared" ref="O473" si="470">O477+O474</f>
        <v>0</v>
      </c>
      <c r="P473" s="774">
        <f t="shared" ref="P473:P474" si="471">L473+O473</f>
        <v>0</v>
      </c>
      <c r="Q473" s="387">
        <f>Q477+Q474</f>
        <v>0</v>
      </c>
      <c r="R473" s="388">
        <f t="shared" ref="R473" si="472">R477+R474</f>
        <v>0</v>
      </c>
      <c r="S473" s="389">
        <f>S477+S474</f>
        <v>0</v>
      </c>
      <c r="T473" s="389">
        <f t="shared" ref="T473" si="473">T477+T474</f>
        <v>0</v>
      </c>
      <c r="U473" s="774">
        <f t="shared" ref="U473:U474" si="474">Q473+T473</f>
        <v>0</v>
      </c>
      <c r="V473" s="515">
        <f t="shared" ref="V473:V474" si="475">IF(K473&gt;0,ROUND((G473/K473),3),0)</f>
        <v>0</v>
      </c>
      <c r="W473" s="516">
        <f t="shared" ref="W473:W474" si="476">IF(P473&gt;0,ROUND((L473/P473),3),0)</f>
        <v>0</v>
      </c>
      <c r="X473" s="517">
        <f t="shared" ref="X473:X474" si="477">IF(U473&gt;0,ROUND((Q473/U473),3),0)</f>
        <v>0</v>
      </c>
    </row>
    <row r="474" spans="1:25" s="86" customFormat="1" ht="27" hidden="1" thickTop="1">
      <c r="A474" s="247"/>
      <c r="B474" s="1078" t="s">
        <v>474</v>
      </c>
      <c r="C474" s="1182">
        <v>3110</v>
      </c>
      <c r="D474" s="122" t="s">
        <v>290</v>
      </c>
      <c r="E474" s="99" t="s">
        <v>678</v>
      </c>
      <c r="F474" s="97" t="s">
        <v>26</v>
      </c>
      <c r="G474" s="289">
        <f>H474+I474</f>
        <v>0</v>
      </c>
      <c r="H474" s="393">
        <f>ROUND(H475*H476/1000,1)</f>
        <v>0</v>
      </c>
      <c r="I474" s="911">
        <f>ROUND(I475*I476/1000,1)</f>
        <v>0</v>
      </c>
      <c r="J474" s="971">
        <f>ROUND(J475*J476/1000,1)</f>
        <v>0</v>
      </c>
      <c r="K474" s="775">
        <f t="shared" si="468"/>
        <v>0</v>
      </c>
      <c r="L474" s="289">
        <f>M474+N474</f>
        <v>0</v>
      </c>
      <c r="M474" s="393">
        <f>ROUND(M475*M476/1000,1)</f>
        <v>0</v>
      </c>
      <c r="N474" s="394">
        <f>ROUND(N475*N476/1000,1)</f>
        <v>0</v>
      </c>
      <c r="O474" s="521">
        <f>ROUND(O475*O476/1000,1)</f>
        <v>0</v>
      </c>
      <c r="P474" s="775">
        <f t="shared" si="471"/>
        <v>0</v>
      </c>
      <c r="Q474" s="289">
        <f>R474+S474</f>
        <v>0</v>
      </c>
      <c r="R474" s="393">
        <f>ROUND(R475*R476/1000,1)</f>
        <v>0</v>
      </c>
      <c r="S474" s="394">
        <f>ROUND(S475*S476/1000,1)</f>
        <v>0</v>
      </c>
      <c r="T474" s="394">
        <f>ROUND(T475*T476/1000,1)</f>
        <v>0</v>
      </c>
      <c r="U474" s="775">
        <f t="shared" si="474"/>
        <v>0</v>
      </c>
      <c r="V474" s="491">
        <f t="shared" si="475"/>
        <v>0</v>
      </c>
      <c r="W474" s="492">
        <f t="shared" si="476"/>
        <v>0</v>
      </c>
      <c r="X474" s="493">
        <f t="shared" si="477"/>
        <v>0</v>
      </c>
    </row>
    <row r="475" spans="1:25" s="109" customFormat="1" ht="12" hidden="1">
      <c r="A475" s="598"/>
      <c r="B475" s="1141"/>
      <c r="C475" s="1257"/>
      <c r="D475" s="139" t="s">
        <v>290</v>
      </c>
      <c r="E475" s="94" t="s">
        <v>68</v>
      </c>
      <c r="F475" s="68" t="s">
        <v>21</v>
      </c>
      <c r="G475" s="376">
        <f>H475+I475</f>
        <v>0</v>
      </c>
      <c r="H475" s="377"/>
      <c r="I475" s="903"/>
      <c r="J475" s="963"/>
      <c r="K475" s="1035" t="s">
        <v>20</v>
      </c>
      <c r="L475" s="376">
        <f>M475+N475</f>
        <v>0</v>
      </c>
      <c r="M475" s="377"/>
      <c r="N475" s="378"/>
      <c r="O475" s="837"/>
      <c r="P475" s="1035" t="s">
        <v>20</v>
      </c>
      <c r="Q475" s="376">
        <f>R475+S475</f>
        <v>0</v>
      </c>
      <c r="R475" s="377"/>
      <c r="S475" s="378"/>
      <c r="T475" s="378"/>
      <c r="U475" s="1035" t="s">
        <v>20</v>
      </c>
      <c r="V475" s="503" t="s">
        <v>20</v>
      </c>
      <c r="W475" s="504" t="s">
        <v>20</v>
      </c>
      <c r="X475" s="505" t="s">
        <v>20</v>
      </c>
    </row>
    <row r="476" spans="1:25" s="109" customFormat="1" ht="12" hidden="1">
      <c r="A476" s="598"/>
      <c r="B476" s="1141"/>
      <c r="C476" s="1257"/>
      <c r="D476" s="139" t="s">
        <v>290</v>
      </c>
      <c r="E476" s="94" t="s">
        <v>69</v>
      </c>
      <c r="F476" s="68" t="s">
        <v>45</v>
      </c>
      <c r="G476" s="395">
        <f>IF(I476+H476&gt;0,AVERAGE(H476:I476),0)</f>
        <v>0</v>
      </c>
      <c r="H476" s="396"/>
      <c r="I476" s="912"/>
      <c r="J476" s="972"/>
      <c r="K476" s="1037" t="s">
        <v>20</v>
      </c>
      <c r="L476" s="395">
        <f>IF(N476+M476&gt;0,AVERAGE(M476:N476),0)</f>
        <v>0</v>
      </c>
      <c r="M476" s="396"/>
      <c r="N476" s="397"/>
      <c r="O476" s="845"/>
      <c r="P476" s="1037" t="s">
        <v>20</v>
      </c>
      <c r="Q476" s="395">
        <f>IF(S476+R476&gt;0,AVERAGE(R476:S476),0)</f>
        <v>0</v>
      </c>
      <c r="R476" s="396"/>
      <c r="S476" s="397"/>
      <c r="T476" s="397"/>
      <c r="U476" s="1037" t="s">
        <v>20</v>
      </c>
      <c r="V476" s="503" t="s">
        <v>20</v>
      </c>
      <c r="W476" s="504" t="s">
        <v>20</v>
      </c>
      <c r="X476" s="505" t="s">
        <v>20</v>
      </c>
    </row>
    <row r="477" spans="1:25" s="86" customFormat="1" hidden="1">
      <c r="A477" s="247"/>
      <c r="B477" s="1078" t="s">
        <v>475</v>
      </c>
      <c r="C477" s="1178">
        <v>3110</v>
      </c>
      <c r="D477" s="122" t="s">
        <v>290</v>
      </c>
      <c r="E477" s="99" t="s">
        <v>295</v>
      </c>
      <c r="F477" s="97" t="s">
        <v>26</v>
      </c>
      <c r="G477" s="292">
        <f>H477+I477</f>
        <v>0</v>
      </c>
      <c r="H477" s="374">
        <f>ROUND(H478*H479/1000,1)</f>
        <v>0</v>
      </c>
      <c r="I477" s="902">
        <f>ROUND(I478*I479/1000,1)</f>
        <v>0</v>
      </c>
      <c r="J477" s="962">
        <f>ROUND(J478*J479/1000,1)</f>
        <v>0</v>
      </c>
      <c r="K477" s="771">
        <f t="shared" ref="K477" si="478">G477+J477</f>
        <v>0</v>
      </c>
      <c r="L477" s="292">
        <f>M477+N477</f>
        <v>0</v>
      </c>
      <c r="M477" s="374">
        <f>ROUND(M478*M479/1000,1)</f>
        <v>0</v>
      </c>
      <c r="N477" s="375">
        <f>ROUND(N478*N479/1000,1)</f>
        <v>0</v>
      </c>
      <c r="O477" s="490">
        <f>ROUND(O478*O479/1000,1)</f>
        <v>0</v>
      </c>
      <c r="P477" s="771">
        <f t="shared" ref="P477" si="479">L477+O477</f>
        <v>0</v>
      </c>
      <c r="Q477" s="292">
        <f>R477+S477</f>
        <v>0</v>
      </c>
      <c r="R477" s="374">
        <f>ROUND(R478*R479/1000,1)</f>
        <v>0</v>
      </c>
      <c r="S477" s="375">
        <f>ROUND(S478*S479/1000,1)</f>
        <v>0</v>
      </c>
      <c r="T477" s="375">
        <f>ROUND(T478*T479/1000,1)</f>
        <v>0</v>
      </c>
      <c r="U477" s="771">
        <f t="shared" ref="U477" si="480">Q477+T477</f>
        <v>0</v>
      </c>
      <c r="V477" s="491">
        <f t="shared" ref="V477" si="481">IF(K477&gt;0,ROUND((G477/K477),3),0)</f>
        <v>0</v>
      </c>
      <c r="W477" s="492">
        <f t="shared" ref="W477" si="482">IF(P477&gt;0,ROUND((L477/P477),3),0)</f>
        <v>0</v>
      </c>
      <c r="X477" s="493">
        <f t="shared" ref="X477" si="483">IF(U477&gt;0,ROUND((Q477/U477),3),0)</f>
        <v>0</v>
      </c>
    </row>
    <row r="478" spans="1:25" s="100" customFormat="1" ht="12" hidden="1">
      <c r="A478" s="598"/>
      <c r="B478" s="1076"/>
      <c r="C478" s="1179"/>
      <c r="D478" s="139" t="s">
        <v>290</v>
      </c>
      <c r="E478" s="94" t="s">
        <v>68</v>
      </c>
      <c r="F478" s="68" t="s">
        <v>21</v>
      </c>
      <c r="G478" s="376">
        <f>H478+I478</f>
        <v>0</v>
      </c>
      <c r="H478" s="377"/>
      <c r="I478" s="903"/>
      <c r="J478" s="963"/>
      <c r="K478" s="1035" t="s">
        <v>20</v>
      </c>
      <c r="L478" s="376">
        <f>M478+N478</f>
        <v>0</v>
      </c>
      <c r="M478" s="377"/>
      <c r="N478" s="378"/>
      <c r="O478" s="837"/>
      <c r="P478" s="1035" t="s">
        <v>20</v>
      </c>
      <c r="Q478" s="376">
        <f>R478+S478</f>
        <v>0</v>
      </c>
      <c r="R478" s="377"/>
      <c r="S478" s="378"/>
      <c r="T478" s="378"/>
      <c r="U478" s="1035" t="s">
        <v>20</v>
      </c>
      <c r="V478" s="503" t="s">
        <v>20</v>
      </c>
      <c r="W478" s="504" t="s">
        <v>20</v>
      </c>
      <c r="X478" s="505" t="s">
        <v>20</v>
      </c>
    </row>
    <row r="479" spans="1:25" s="100" customFormat="1" ht="12.6" hidden="1" thickBot="1">
      <c r="A479" s="598"/>
      <c r="B479" s="1077"/>
      <c r="C479" s="1180"/>
      <c r="D479" s="154" t="s">
        <v>290</v>
      </c>
      <c r="E479" s="95" t="s">
        <v>69</v>
      </c>
      <c r="F479" s="71" t="s">
        <v>45</v>
      </c>
      <c r="G479" s="379">
        <f>IF(I479+H479&gt;0,AVERAGE(H479:I479),0)</f>
        <v>0</v>
      </c>
      <c r="H479" s="380"/>
      <c r="I479" s="904"/>
      <c r="J479" s="964"/>
      <c r="K479" s="1034" t="s">
        <v>20</v>
      </c>
      <c r="L479" s="379">
        <f>IF(N479+M479&gt;0,AVERAGE(M479:N479),0)</f>
        <v>0</v>
      </c>
      <c r="M479" s="380"/>
      <c r="N479" s="381"/>
      <c r="O479" s="838"/>
      <c r="P479" s="1034" t="s">
        <v>20</v>
      </c>
      <c r="Q479" s="379">
        <f>IF(S479+R479&gt;0,AVERAGE(R479:S479),0)</f>
        <v>0</v>
      </c>
      <c r="R479" s="380"/>
      <c r="S479" s="381"/>
      <c r="T479" s="381"/>
      <c r="U479" s="1034" t="s">
        <v>20</v>
      </c>
      <c r="V479" s="506" t="s">
        <v>20</v>
      </c>
      <c r="W479" s="507" t="s">
        <v>20</v>
      </c>
      <c r="X479" s="508" t="s">
        <v>20</v>
      </c>
    </row>
    <row r="480" spans="1:25" s="78" customFormat="1" ht="15" hidden="1" thickTop="1" thickBot="1">
      <c r="A480" s="247"/>
      <c r="B480" s="1092" t="s">
        <v>476</v>
      </c>
      <c r="C480" s="1181">
        <v>3110</v>
      </c>
      <c r="D480" s="141"/>
      <c r="E480" s="107" t="s">
        <v>650</v>
      </c>
      <c r="F480" s="90" t="s">
        <v>26</v>
      </c>
      <c r="G480" s="328">
        <f>H480+I480</f>
        <v>0</v>
      </c>
      <c r="H480" s="509"/>
      <c r="I480" s="913"/>
      <c r="J480" s="973"/>
      <c r="K480" s="772">
        <f t="shared" ref="K480" si="484">G480+J480</f>
        <v>0</v>
      </c>
      <c r="L480" s="328">
        <f>M480+N480</f>
        <v>0</v>
      </c>
      <c r="M480" s="509"/>
      <c r="N480" s="696"/>
      <c r="O480" s="510"/>
      <c r="P480" s="772">
        <f t="shared" ref="P480:P483" si="485">L480+O480</f>
        <v>0</v>
      </c>
      <c r="Q480" s="328">
        <f>R480+S480</f>
        <v>0</v>
      </c>
      <c r="R480" s="509"/>
      <c r="S480" s="696"/>
      <c r="T480" s="696"/>
      <c r="U480" s="772">
        <f t="shared" ref="U480:U483" si="486">Q480+T480</f>
        <v>0</v>
      </c>
      <c r="V480" s="511">
        <f t="shared" ref="V480:V484" si="487">IF(K480&gt;0,ROUND((G480/K480),3),0)</f>
        <v>0</v>
      </c>
      <c r="W480" s="512">
        <f t="shared" ref="W480:W484" si="488">IF(P480&gt;0,ROUND((L480/P480),3),0)</f>
        <v>0</v>
      </c>
      <c r="X480" s="513">
        <f t="shared" ref="X480:X484" si="489">IF(U480&gt;0,ROUND((Q480/U480),3),0)</f>
        <v>0</v>
      </c>
      <c r="Y480" s="86"/>
    </row>
    <row r="481" spans="1:24" s="86" customFormat="1" ht="16.8" hidden="1" thickTop="1" thickBot="1">
      <c r="A481" s="74"/>
      <c r="B481" s="1083" t="s">
        <v>477</v>
      </c>
      <c r="C481" s="1193">
        <v>3110</v>
      </c>
      <c r="D481" s="115"/>
      <c r="E481" s="116" t="s">
        <v>426</v>
      </c>
      <c r="F481" s="117" t="s">
        <v>26</v>
      </c>
      <c r="G481" s="657">
        <f t="shared" ref="G481:H481" si="490">G482+G483</f>
        <v>0</v>
      </c>
      <c r="H481" s="658">
        <f t="shared" si="490"/>
        <v>0</v>
      </c>
      <c r="I481" s="951">
        <f>I482+I483</f>
        <v>0</v>
      </c>
      <c r="J481" s="1001">
        <f t="shared" ref="J481" si="491">J482+J483</f>
        <v>0</v>
      </c>
      <c r="K481" s="796">
        <f t="shared" ref="K481:K483" si="492">G481+J481</f>
        <v>0</v>
      </c>
      <c r="L481" s="657">
        <f t="shared" ref="L481:M481" si="493">L482+L483</f>
        <v>0</v>
      </c>
      <c r="M481" s="658">
        <f t="shared" si="493"/>
        <v>0</v>
      </c>
      <c r="N481" s="659">
        <f>N482+N483</f>
        <v>0</v>
      </c>
      <c r="O481" s="871">
        <f t="shared" ref="O481" si="494">O482+O483</f>
        <v>0</v>
      </c>
      <c r="P481" s="796">
        <f t="shared" si="485"/>
        <v>0</v>
      </c>
      <c r="Q481" s="657">
        <f t="shared" ref="Q481:R481" si="495">Q482+Q483</f>
        <v>0</v>
      </c>
      <c r="R481" s="658">
        <f t="shared" si="495"/>
        <v>0</v>
      </c>
      <c r="S481" s="659">
        <f>S482+S483</f>
        <v>0</v>
      </c>
      <c r="T481" s="659">
        <f t="shared" ref="T481" si="496">T482+T483</f>
        <v>0</v>
      </c>
      <c r="U481" s="796">
        <f t="shared" si="486"/>
        <v>0</v>
      </c>
      <c r="V481" s="515">
        <f t="shared" si="487"/>
        <v>0</v>
      </c>
      <c r="W481" s="516">
        <f t="shared" si="488"/>
        <v>0</v>
      </c>
      <c r="X481" s="517">
        <f t="shared" si="489"/>
        <v>0</v>
      </c>
    </row>
    <row r="482" spans="1:24" s="86" customFormat="1" ht="16.2" hidden="1" thickTop="1">
      <c r="A482" s="74"/>
      <c r="B482" s="1143" t="s">
        <v>675</v>
      </c>
      <c r="C482" s="1195">
        <v>3110</v>
      </c>
      <c r="D482" s="660"/>
      <c r="E482" s="661" t="s">
        <v>514</v>
      </c>
      <c r="F482" s="220" t="s">
        <v>26</v>
      </c>
      <c r="G482" s="324">
        <f>H482+I482</f>
        <v>0</v>
      </c>
      <c r="H482" s="538"/>
      <c r="I482" s="916"/>
      <c r="J482" s="976"/>
      <c r="K482" s="778">
        <f t="shared" si="492"/>
        <v>0</v>
      </c>
      <c r="L482" s="324">
        <f>M482+N482</f>
        <v>0</v>
      </c>
      <c r="M482" s="538"/>
      <c r="N482" s="700"/>
      <c r="O482" s="539"/>
      <c r="P482" s="778">
        <f t="shared" si="485"/>
        <v>0</v>
      </c>
      <c r="Q482" s="324">
        <f>R482+S482</f>
        <v>0</v>
      </c>
      <c r="R482" s="538"/>
      <c r="S482" s="700"/>
      <c r="T482" s="700"/>
      <c r="U482" s="778">
        <f t="shared" si="486"/>
        <v>0</v>
      </c>
      <c r="V482" s="540">
        <f t="shared" si="487"/>
        <v>0</v>
      </c>
      <c r="W482" s="541">
        <f t="shared" si="488"/>
        <v>0</v>
      </c>
      <c r="X482" s="542">
        <f t="shared" si="489"/>
        <v>0</v>
      </c>
    </row>
    <row r="483" spans="1:24" s="86" customFormat="1" ht="16.2" hidden="1" thickBot="1">
      <c r="A483" s="74"/>
      <c r="B483" s="1071" t="s">
        <v>676</v>
      </c>
      <c r="C483" s="1181">
        <v>3110</v>
      </c>
      <c r="D483" s="124"/>
      <c r="E483" s="125" t="s">
        <v>422</v>
      </c>
      <c r="F483" s="87" t="s">
        <v>26</v>
      </c>
      <c r="G483" s="328">
        <f>H483+I483</f>
        <v>0</v>
      </c>
      <c r="H483" s="509"/>
      <c r="I483" s="913"/>
      <c r="J483" s="973"/>
      <c r="K483" s="772">
        <f t="shared" si="492"/>
        <v>0</v>
      </c>
      <c r="L483" s="328">
        <f>M483+N483</f>
        <v>0</v>
      </c>
      <c r="M483" s="509"/>
      <c r="N483" s="696"/>
      <c r="O483" s="510"/>
      <c r="P483" s="772">
        <f t="shared" si="485"/>
        <v>0</v>
      </c>
      <c r="Q483" s="328">
        <f>R483+S483</f>
        <v>0</v>
      </c>
      <c r="R483" s="509"/>
      <c r="S483" s="696"/>
      <c r="T483" s="696"/>
      <c r="U483" s="772">
        <f t="shared" si="486"/>
        <v>0</v>
      </c>
      <c r="V483" s="511">
        <f t="shared" si="487"/>
        <v>0</v>
      </c>
      <c r="W483" s="512">
        <f t="shared" si="488"/>
        <v>0</v>
      </c>
      <c r="X483" s="513">
        <f t="shared" si="489"/>
        <v>0</v>
      </c>
    </row>
    <row r="484" spans="1:24" s="86" customFormat="1" ht="26.4" hidden="1" thickTop="1" thickBot="1">
      <c r="A484" s="74"/>
      <c r="B484" s="1144" t="s">
        <v>655</v>
      </c>
      <c r="C484" s="1211">
        <v>3110</v>
      </c>
      <c r="D484" s="611"/>
      <c r="E484" s="612" t="s">
        <v>383</v>
      </c>
      <c r="F484" s="117" t="s">
        <v>26</v>
      </c>
      <c r="G484" s="328">
        <f>H484+I484</f>
        <v>0</v>
      </c>
      <c r="H484" s="382"/>
      <c r="I484" s="908"/>
      <c r="J484" s="968"/>
      <c r="K484" s="772">
        <f>G484+J484</f>
        <v>0</v>
      </c>
      <c r="L484" s="328">
        <f>M484+N484</f>
        <v>0</v>
      </c>
      <c r="M484" s="382"/>
      <c r="N484" s="386"/>
      <c r="O484" s="842"/>
      <c r="P484" s="772">
        <f>L484+O484</f>
        <v>0</v>
      </c>
      <c r="Q484" s="328">
        <f>R484+S484</f>
        <v>0</v>
      </c>
      <c r="R484" s="382"/>
      <c r="S484" s="386"/>
      <c r="T484" s="386"/>
      <c r="U484" s="772">
        <f>Q484+T484</f>
        <v>0</v>
      </c>
      <c r="V484" s="511">
        <f t="shared" si="487"/>
        <v>0</v>
      </c>
      <c r="W484" s="512">
        <f t="shared" si="488"/>
        <v>0</v>
      </c>
      <c r="X484" s="513">
        <f t="shared" si="489"/>
        <v>0</v>
      </c>
    </row>
    <row r="485" spans="1:24" s="13" customFormat="1" ht="27.6" hidden="1" thickTop="1" thickBot="1">
      <c r="A485" s="77"/>
      <c r="B485" s="1123" t="s">
        <v>677</v>
      </c>
      <c r="C485" s="1234">
        <v>3110</v>
      </c>
      <c r="D485" s="221"/>
      <c r="E485" s="128" t="s">
        <v>134</v>
      </c>
      <c r="F485" s="126" t="s">
        <v>26</v>
      </c>
      <c r="G485" s="1015" t="s">
        <v>20</v>
      </c>
      <c r="H485" s="32" t="s">
        <v>20</v>
      </c>
      <c r="I485" s="1016" t="s">
        <v>20</v>
      </c>
      <c r="J485" s="1017" t="s">
        <v>20</v>
      </c>
      <c r="K485" s="1018" t="s">
        <v>20</v>
      </c>
      <c r="L485" s="1015" t="s">
        <v>20</v>
      </c>
      <c r="M485" s="32" t="s">
        <v>20</v>
      </c>
      <c r="N485" s="1016" t="s">
        <v>20</v>
      </c>
      <c r="O485" s="1017" t="s">
        <v>20</v>
      </c>
      <c r="P485" s="1018" t="s">
        <v>20</v>
      </c>
      <c r="Q485" s="1015" t="s">
        <v>20</v>
      </c>
      <c r="R485" s="32" t="s">
        <v>20</v>
      </c>
      <c r="S485" s="1016" t="s">
        <v>20</v>
      </c>
      <c r="T485" s="1017" t="s">
        <v>20</v>
      </c>
      <c r="U485" s="1018" t="s">
        <v>20</v>
      </c>
      <c r="V485" s="1015" t="s">
        <v>20</v>
      </c>
      <c r="W485" s="32" t="s">
        <v>20</v>
      </c>
      <c r="X485" s="1016" t="s">
        <v>20</v>
      </c>
    </row>
    <row r="486" spans="1:24" ht="18.600000000000001" hidden="1" thickBot="1">
      <c r="A486" s="597"/>
      <c r="B486" s="1062" t="s">
        <v>478</v>
      </c>
      <c r="C486" s="1198" t="s">
        <v>296</v>
      </c>
      <c r="D486" s="58"/>
      <c r="E486" s="129" t="s">
        <v>297</v>
      </c>
      <c r="F486" s="63" t="s">
        <v>26</v>
      </c>
      <c r="G486" s="371">
        <f t="shared" ref="G486:K486" si="497">G487+G492+G510+G511+G512</f>
        <v>0</v>
      </c>
      <c r="H486" s="372">
        <f t="shared" si="497"/>
        <v>0</v>
      </c>
      <c r="I486" s="901">
        <f t="shared" si="497"/>
        <v>0</v>
      </c>
      <c r="J486" s="770">
        <f t="shared" si="497"/>
        <v>0</v>
      </c>
      <c r="K486" s="770">
        <f t="shared" si="497"/>
        <v>0</v>
      </c>
      <c r="L486" s="371">
        <f t="shared" ref="L486:U486" si="498">L487+L492+L510+L511+L512</f>
        <v>0</v>
      </c>
      <c r="M486" s="372">
        <f t="shared" si="498"/>
        <v>0</v>
      </c>
      <c r="N486" s="373">
        <f t="shared" si="498"/>
        <v>0</v>
      </c>
      <c r="O486" s="424">
        <f t="shared" si="498"/>
        <v>0</v>
      </c>
      <c r="P486" s="770">
        <f t="shared" si="498"/>
        <v>0</v>
      </c>
      <c r="Q486" s="371">
        <f t="shared" si="498"/>
        <v>0</v>
      </c>
      <c r="R486" s="372">
        <f t="shared" si="498"/>
        <v>0</v>
      </c>
      <c r="S486" s="373">
        <f t="shared" si="498"/>
        <v>0</v>
      </c>
      <c r="T486" s="373">
        <f t="shared" si="498"/>
        <v>0</v>
      </c>
      <c r="U486" s="770">
        <f t="shared" si="498"/>
        <v>0</v>
      </c>
      <c r="V486" s="487">
        <f t="shared" ref="V486" si="499">IF(K486&gt;0,ROUND((G486/K486),3),0)</f>
        <v>0</v>
      </c>
      <c r="W486" s="488">
        <f t="shared" ref="W486" si="500">IF(P486&gt;0,ROUND((L486/P486),3),0)</f>
        <v>0</v>
      </c>
      <c r="X486" s="489">
        <f t="shared" ref="X486" si="501">IF(U486&gt;0,ROUND((Q486/U486),3),0)</f>
        <v>0</v>
      </c>
    </row>
    <row r="487" spans="1:24" ht="18.600000000000001" hidden="1" thickBot="1">
      <c r="A487" s="597"/>
      <c r="B487" s="1145" t="s">
        <v>479</v>
      </c>
      <c r="C487" s="1258" t="s">
        <v>423</v>
      </c>
      <c r="D487" s="624" t="s">
        <v>40</v>
      </c>
      <c r="E487" s="465" t="s">
        <v>424</v>
      </c>
      <c r="F487" s="625" t="s">
        <v>26</v>
      </c>
      <c r="G487" s="623">
        <f>H487+I487</f>
        <v>0</v>
      </c>
      <c r="H487" s="626">
        <f>ROUND(H490*H491/1000,1)</f>
        <v>0</v>
      </c>
      <c r="I487" s="952">
        <f>ROUND(I490*I491/1000,1)</f>
        <v>0</v>
      </c>
      <c r="J487" s="1002">
        <f>ROUND(J490*J491/1000,1)</f>
        <v>0</v>
      </c>
      <c r="K487" s="797">
        <f>G487+J487</f>
        <v>0</v>
      </c>
      <c r="L487" s="623">
        <f>M487+N487</f>
        <v>0</v>
      </c>
      <c r="M487" s="626">
        <f>ROUND(M490*M491/1000,1)</f>
        <v>0</v>
      </c>
      <c r="N487" s="627">
        <f>ROUND(N490*N491/1000,1)</f>
        <v>0</v>
      </c>
      <c r="O487" s="872">
        <f>ROUND(O490*O491/1000,1)</f>
        <v>0</v>
      </c>
      <c r="P487" s="797">
        <f>L487+O487</f>
        <v>0</v>
      </c>
      <c r="Q487" s="623">
        <f>R487+S487</f>
        <v>0</v>
      </c>
      <c r="R487" s="626">
        <f>ROUND(R490*R491/1000,1)</f>
        <v>0</v>
      </c>
      <c r="S487" s="627">
        <f>ROUND(S490*S491/1000,1)</f>
        <v>0</v>
      </c>
      <c r="T487" s="627">
        <f>ROUND(T490*T491/1000,1)</f>
        <v>0</v>
      </c>
      <c r="U487" s="797">
        <f>Q487+T487</f>
        <v>0</v>
      </c>
      <c r="V487" s="511">
        <f>IF(K487&gt;0,ROUND((G487/K487),3),0)</f>
        <v>0</v>
      </c>
      <c r="W487" s="512">
        <f>IF(P487&gt;0,ROUND((L487/P487),3),0)</f>
        <v>0</v>
      </c>
      <c r="X487" s="513">
        <f>IF(U487&gt;0,ROUND((Q487/U487),3),0)</f>
        <v>0</v>
      </c>
    </row>
    <row r="488" spans="1:24" s="78" customFormat="1" ht="12.6" hidden="1" thickTop="1">
      <c r="A488" s="598"/>
      <c r="B488" s="1137"/>
      <c r="C488" s="1248"/>
      <c r="D488" s="202" t="s">
        <v>40</v>
      </c>
      <c r="E488" s="70" t="s">
        <v>515</v>
      </c>
      <c r="F488" s="81" t="s">
        <v>22</v>
      </c>
      <c r="G488" s="450">
        <f>H488+I488</f>
        <v>0</v>
      </c>
      <c r="H488" s="451"/>
      <c r="I488" s="953"/>
      <c r="J488" s="1003"/>
      <c r="K488" s="1035" t="s">
        <v>20</v>
      </c>
      <c r="L488" s="450">
        <f>M488+N488</f>
        <v>0</v>
      </c>
      <c r="M488" s="451"/>
      <c r="N488" s="452"/>
      <c r="O488" s="873"/>
      <c r="P488" s="1035" t="s">
        <v>20</v>
      </c>
      <c r="Q488" s="450">
        <f>R488+S488</f>
        <v>0</v>
      </c>
      <c r="R488" s="451"/>
      <c r="S488" s="452"/>
      <c r="T488" s="452"/>
      <c r="U488" s="1035" t="s">
        <v>20</v>
      </c>
      <c r="V488" s="665" t="s">
        <v>20</v>
      </c>
      <c r="W488" s="666" t="s">
        <v>20</v>
      </c>
      <c r="X488" s="667" t="s">
        <v>20</v>
      </c>
    </row>
    <row r="489" spans="1:24" s="78" customFormat="1" ht="12" hidden="1">
      <c r="A489" s="598"/>
      <c r="B489" s="1137"/>
      <c r="C489" s="1248"/>
      <c r="D489" s="202" t="s">
        <v>40</v>
      </c>
      <c r="E489" s="70" t="s">
        <v>68</v>
      </c>
      <c r="F489" s="81" t="s">
        <v>21</v>
      </c>
      <c r="G489" s="450">
        <f>H489+I489</f>
        <v>0</v>
      </c>
      <c r="H489" s="451"/>
      <c r="I489" s="953"/>
      <c r="J489" s="1003"/>
      <c r="K489" s="1037" t="s">
        <v>20</v>
      </c>
      <c r="L489" s="450">
        <f>M489+N489</f>
        <v>0</v>
      </c>
      <c r="M489" s="451"/>
      <c r="N489" s="452"/>
      <c r="O489" s="873"/>
      <c r="P489" s="1037" t="s">
        <v>20</v>
      </c>
      <c r="Q489" s="450">
        <f>R489+S489</f>
        <v>0</v>
      </c>
      <c r="R489" s="451"/>
      <c r="S489" s="452"/>
      <c r="T489" s="452"/>
      <c r="U489" s="1037" t="s">
        <v>20</v>
      </c>
      <c r="V489" s="662" t="s">
        <v>20</v>
      </c>
      <c r="W489" s="663" t="s">
        <v>20</v>
      </c>
      <c r="X489" s="664" t="s">
        <v>20</v>
      </c>
    </row>
    <row r="490" spans="1:24" s="78" customFormat="1" ht="12" hidden="1">
      <c r="A490" s="598"/>
      <c r="B490" s="1146"/>
      <c r="C490" s="1259"/>
      <c r="D490" s="632" t="s">
        <v>40</v>
      </c>
      <c r="E490" s="628" t="s">
        <v>301</v>
      </c>
      <c r="F490" s="102" t="s">
        <v>23</v>
      </c>
      <c r="G490" s="629">
        <f>H490+I490</f>
        <v>0</v>
      </c>
      <c r="H490" s="630"/>
      <c r="I490" s="954"/>
      <c r="J490" s="1004"/>
      <c r="K490" s="1035" t="s">
        <v>20</v>
      </c>
      <c r="L490" s="629">
        <f>M490+N490</f>
        <v>0</v>
      </c>
      <c r="M490" s="630"/>
      <c r="N490" s="631"/>
      <c r="O490" s="874"/>
      <c r="P490" s="1035" t="s">
        <v>20</v>
      </c>
      <c r="Q490" s="629">
        <f>R490+S490</f>
        <v>0</v>
      </c>
      <c r="R490" s="630"/>
      <c r="S490" s="631"/>
      <c r="T490" s="631"/>
      <c r="U490" s="1035" t="s">
        <v>20</v>
      </c>
      <c r="V490" s="662" t="s">
        <v>20</v>
      </c>
      <c r="W490" s="663" t="s">
        <v>20</v>
      </c>
      <c r="X490" s="664" t="s">
        <v>20</v>
      </c>
    </row>
    <row r="491" spans="1:24" s="78" customFormat="1" ht="12.6" hidden="1" thickBot="1">
      <c r="A491" s="598"/>
      <c r="B491" s="1147"/>
      <c r="C491" s="1260"/>
      <c r="D491" s="214" t="s">
        <v>40</v>
      </c>
      <c r="E491" s="73" t="s">
        <v>302</v>
      </c>
      <c r="F491" s="83" t="s">
        <v>45</v>
      </c>
      <c r="G491" s="379">
        <f>IF(I491+H491&gt;0,AVERAGE(H491:I491),0)</f>
        <v>0</v>
      </c>
      <c r="H491" s="380"/>
      <c r="I491" s="904"/>
      <c r="J491" s="964"/>
      <c r="K491" s="1034" t="s">
        <v>20</v>
      </c>
      <c r="L491" s="379">
        <f>IF(N491+M491&gt;0,AVERAGE(M491:N491),0)</f>
        <v>0</v>
      </c>
      <c r="M491" s="380"/>
      <c r="N491" s="381"/>
      <c r="O491" s="838"/>
      <c r="P491" s="1034" t="s">
        <v>20</v>
      </c>
      <c r="Q491" s="379">
        <f>IF(S491+R491&gt;0,AVERAGE(R491:S491),0)</f>
        <v>0</v>
      </c>
      <c r="R491" s="380"/>
      <c r="S491" s="381"/>
      <c r="T491" s="381"/>
      <c r="U491" s="1034" t="s">
        <v>20</v>
      </c>
      <c r="V491" s="668" t="s">
        <v>20</v>
      </c>
      <c r="W491" s="669" t="s">
        <v>20</v>
      </c>
      <c r="X491" s="670" t="s">
        <v>20</v>
      </c>
    </row>
    <row r="492" spans="1:24" s="77" customFormat="1" ht="16.8" hidden="1" thickTop="1" thickBot="1">
      <c r="A492" s="74"/>
      <c r="B492" s="1071" t="s">
        <v>480</v>
      </c>
      <c r="C492" s="1181" t="s">
        <v>298</v>
      </c>
      <c r="D492" s="141"/>
      <c r="E492" s="107" t="s">
        <v>299</v>
      </c>
      <c r="F492" s="87" t="s">
        <v>26</v>
      </c>
      <c r="G492" s="387">
        <f t="shared" ref="G492:H492" si="502">ROUND(G493+G496+G499+G501,1)</f>
        <v>0</v>
      </c>
      <c r="H492" s="388">
        <f t="shared" si="502"/>
        <v>0</v>
      </c>
      <c r="I492" s="909">
        <f>ROUND(I493+I496+I499+I501,1)</f>
        <v>0</v>
      </c>
      <c r="J492" s="969">
        <f t="shared" ref="J492" si="503">ROUND(J493+J496+J499+J501,1)</f>
        <v>0</v>
      </c>
      <c r="K492" s="774">
        <f>G492+J492</f>
        <v>0</v>
      </c>
      <c r="L492" s="387">
        <f t="shared" ref="L492:M492" si="504">ROUND(L493+L496+L499+L501,1)</f>
        <v>0</v>
      </c>
      <c r="M492" s="388">
        <f t="shared" si="504"/>
        <v>0</v>
      </c>
      <c r="N492" s="389">
        <f>ROUND(N493+N496+N499+N501,1)</f>
        <v>0</v>
      </c>
      <c r="O492" s="843">
        <f t="shared" ref="O492" si="505">ROUND(O493+O496+O499+O501,1)</f>
        <v>0</v>
      </c>
      <c r="P492" s="774">
        <f>L492+O492</f>
        <v>0</v>
      </c>
      <c r="Q492" s="387">
        <f t="shared" ref="Q492:R492" si="506">ROUND(Q493+Q496+Q499+Q501,1)</f>
        <v>0</v>
      </c>
      <c r="R492" s="388">
        <f t="shared" si="506"/>
        <v>0</v>
      </c>
      <c r="S492" s="389">
        <f>ROUND(S493+S496+S499+S501,1)</f>
        <v>0</v>
      </c>
      <c r="T492" s="389">
        <f t="shared" ref="T492" si="507">ROUND(T493+T496+T499+T501,1)</f>
        <v>0</v>
      </c>
      <c r="U492" s="774">
        <f>Q492+T492</f>
        <v>0</v>
      </c>
      <c r="V492" s="511">
        <f t="shared" ref="V492:V493" si="508">IF(K492&gt;0,ROUND((G492/K492),3),0)</f>
        <v>0</v>
      </c>
      <c r="W492" s="512">
        <f t="shared" ref="W492:W493" si="509">IF(P492&gt;0,ROUND((L492/P492),3),0)</f>
        <v>0</v>
      </c>
      <c r="X492" s="513">
        <f t="shared" ref="X492:X493" si="510">IF(U492&gt;0,ROUND((Q492/U492),3),0)</f>
        <v>0</v>
      </c>
    </row>
    <row r="493" spans="1:24" s="86" customFormat="1" ht="14.4" hidden="1" thickTop="1">
      <c r="A493" s="247"/>
      <c r="B493" s="1073" t="s">
        <v>481</v>
      </c>
      <c r="C493" s="1182" t="s">
        <v>298</v>
      </c>
      <c r="D493" s="122" t="s">
        <v>40</v>
      </c>
      <c r="E493" s="204" t="s">
        <v>300</v>
      </c>
      <c r="F493" s="39" t="s">
        <v>26</v>
      </c>
      <c r="G493" s="292">
        <f>H493+I493</f>
        <v>0</v>
      </c>
      <c r="H493" s="374">
        <f>ROUND(H494*H495/1000,1)</f>
        <v>0</v>
      </c>
      <c r="I493" s="902">
        <f>ROUND(I494*I495/1000,1)</f>
        <v>0</v>
      </c>
      <c r="J493" s="962">
        <f>ROUND(J494*J495/1000,1)</f>
        <v>0</v>
      </c>
      <c r="K493" s="771">
        <f>G493+J493</f>
        <v>0</v>
      </c>
      <c r="L493" s="292">
        <f>M493+N493</f>
        <v>0</v>
      </c>
      <c r="M493" s="374">
        <f>ROUND(M494*M495/1000,1)</f>
        <v>0</v>
      </c>
      <c r="N493" s="375">
        <f>ROUND(N494*N495/1000,1)</f>
        <v>0</v>
      </c>
      <c r="O493" s="490">
        <f>ROUND(O494*O495/1000,1)</f>
        <v>0</v>
      </c>
      <c r="P493" s="771">
        <f>L493+O493</f>
        <v>0</v>
      </c>
      <c r="Q493" s="292">
        <f>R493+S493</f>
        <v>0</v>
      </c>
      <c r="R493" s="374">
        <f>ROUND(R494*R495/1000,1)</f>
        <v>0</v>
      </c>
      <c r="S493" s="375">
        <f>ROUND(S494*S495/1000,1)</f>
        <v>0</v>
      </c>
      <c r="T493" s="375">
        <f>ROUND(T494*T495/1000,1)</f>
        <v>0</v>
      </c>
      <c r="U493" s="771">
        <f>Q493+T493</f>
        <v>0</v>
      </c>
      <c r="V493" s="491">
        <f t="shared" si="508"/>
        <v>0</v>
      </c>
      <c r="W493" s="492">
        <f t="shared" si="509"/>
        <v>0</v>
      </c>
      <c r="X493" s="493">
        <f t="shared" si="510"/>
        <v>0</v>
      </c>
    </row>
    <row r="494" spans="1:24" s="216" customFormat="1" ht="12" hidden="1">
      <c r="A494" s="598"/>
      <c r="B494" s="1139"/>
      <c r="C494" s="1261"/>
      <c r="D494" s="139" t="s">
        <v>40</v>
      </c>
      <c r="E494" s="70" t="s">
        <v>301</v>
      </c>
      <c r="F494" s="81" t="s">
        <v>23</v>
      </c>
      <c r="G494" s="449">
        <f>H494+I494</f>
        <v>0</v>
      </c>
      <c r="H494" s="396"/>
      <c r="I494" s="912"/>
      <c r="J494" s="972"/>
      <c r="K494" s="1037" t="s">
        <v>20</v>
      </c>
      <c r="L494" s="449">
        <f>M494+N494</f>
        <v>0</v>
      </c>
      <c r="M494" s="396"/>
      <c r="N494" s="397"/>
      <c r="O494" s="845"/>
      <c r="P494" s="1037" t="s">
        <v>20</v>
      </c>
      <c r="Q494" s="449">
        <f>R494+S494</f>
        <v>0</v>
      </c>
      <c r="R494" s="396"/>
      <c r="S494" s="397"/>
      <c r="T494" s="397"/>
      <c r="U494" s="1037" t="s">
        <v>20</v>
      </c>
      <c r="V494" s="503" t="s">
        <v>20</v>
      </c>
      <c r="W494" s="504" t="s">
        <v>20</v>
      </c>
      <c r="X494" s="505" t="s">
        <v>20</v>
      </c>
    </row>
    <row r="495" spans="1:24" s="216" customFormat="1" ht="12" hidden="1">
      <c r="A495" s="598"/>
      <c r="B495" s="1139"/>
      <c r="C495" s="1261"/>
      <c r="D495" s="139" t="s">
        <v>40</v>
      </c>
      <c r="E495" s="70" t="s">
        <v>302</v>
      </c>
      <c r="F495" s="81" t="s">
        <v>45</v>
      </c>
      <c r="G495" s="390">
        <f>IF(I495+H495&gt;0,AVERAGE(H495:I495),0)</f>
        <v>0</v>
      </c>
      <c r="H495" s="391"/>
      <c r="I495" s="910"/>
      <c r="J495" s="970"/>
      <c r="K495" s="1035" t="s">
        <v>20</v>
      </c>
      <c r="L495" s="390">
        <f>IF(N495+M495&gt;0,AVERAGE(M495:N495),0)</f>
        <v>0</v>
      </c>
      <c r="M495" s="391"/>
      <c r="N495" s="392"/>
      <c r="O495" s="844"/>
      <c r="P495" s="1035" t="s">
        <v>20</v>
      </c>
      <c r="Q495" s="390">
        <f>IF(S495+R495&gt;0,AVERAGE(R495:S495),0)</f>
        <v>0</v>
      </c>
      <c r="R495" s="391"/>
      <c r="S495" s="392"/>
      <c r="T495" s="392"/>
      <c r="U495" s="1035" t="s">
        <v>20</v>
      </c>
      <c r="V495" s="503" t="s">
        <v>20</v>
      </c>
      <c r="W495" s="504" t="s">
        <v>20</v>
      </c>
      <c r="X495" s="505" t="s">
        <v>20</v>
      </c>
    </row>
    <row r="496" spans="1:24" s="86" customFormat="1" hidden="1">
      <c r="A496" s="247"/>
      <c r="B496" s="1073" t="s">
        <v>482</v>
      </c>
      <c r="C496" s="1182" t="s">
        <v>298</v>
      </c>
      <c r="D496" s="122" t="s">
        <v>58</v>
      </c>
      <c r="E496" s="204" t="s">
        <v>303</v>
      </c>
      <c r="F496" s="39" t="s">
        <v>26</v>
      </c>
      <c r="G496" s="289">
        <f>H496+I496</f>
        <v>0</v>
      </c>
      <c r="H496" s="393">
        <f>ROUND(H497*H498/1000,1)</f>
        <v>0</v>
      </c>
      <c r="I496" s="911">
        <f>ROUND(I497*I498/1000,1)</f>
        <v>0</v>
      </c>
      <c r="J496" s="971">
        <f>ROUND(J497*J498/1000,1)</f>
        <v>0</v>
      </c>
      <c r="K496" s="775">
        <f>G496+J496</f>
        <v>0</v>
      </c>
      <c r="L496" s="289">
        <f>M496+N496</f>
        <v>0</v>
      </c>
      <c r="M496" s="393">
        <f>ROUND(M497*M498/1000,1)</f>
        <v>0</v>
      </c>
      <c r="N496" s="394">
        <f>ROUND(N497*N498/1000,1)</f>
        <v>0</v>
      </c>
      <c r="O496" s="521">
        <f>ROUND(O497*O498/1000,1)</f>
        <v>0</v>
      </c>
      <c r="P496" s="775">
        <f>L496+O496</f>
        <v>0</v>
      </c>
      <c r="Q496" s="289">
        <f>R496+S496</f>
        <v>0</v>
      </c>
      <c r="R496" s="393">
        <f>ROUND(R497*R498/1000,1)</f>
        <v>0</v>
      </c>
      <c r="S496" s="394">
        <f>ROUND(S497*S498/1000,1)</f>
        <v>0</v>
      </c>
      <c r="T496" s="394">
        <f>ROUND(T497*T498/1000,1)</f>
        <v>0</v>
      </c>
      <c r="U496" s="775">
        <f>Q496+T496</f>
        <v>0</v>
      </c>
      <c r="V496" s="491">
        <f>IF(K496&gt;0,ROUND((G496/K496),3),0)</f>
        <v>0</v>
      </c>
      <c r="W496" s="492">
        <f>IF(P496&gt;0,ROUND((L496/P496),3),0)</f>
        <v>0</v>
      </c>
      <c r="X496" s="493">
        <f>IF(U496&gt;0,ROUND((Q496/U496),3),0)</f>
        <v>0</v>
      </c>
    </row>
    <row r="497" spans="1:25" s="216" customFormat="1" ht="12" hidden="1">
      <c r="A497" s="598"/>
      <c r="B497" s="1139"/>
      <c r="C497" s="1261"/>
      <c r="D497" s="139" t="s">
        <v>58</v>
      </c>
      <c r="E497" s="70" t="s">
        <v>301</v>
      </c>
      <c r="F497" s="81" t="s">
        <v>23</v>
      </c>
      <c r="G497" s="449">
        <f>H497+I497</f>
        <v>0</v>
      </c>
      <c r="H497" s="396"/>
      <c r="I497" s="912"/>
      <c r="J497" s="972"/>
      <c r="K497" s="1037" t="s">
        <v>20</v>
      </c>
      <c r="L497" s="449">
        <f>M497+N497</f>
        <v>0</v>
      </c>
      <c r="M497" s="396"/>
      <c r="N497" s="397"/>
      <c r="O497" s="845"/>
      <c r="P497" s="1037" t="s">
        <v>20</v>
      </c>
      <c r="Q497" s="449">
        <f>R497+S497</f>
        <v>0</v>
      </c>
      <c r="R497" s="396"/>
      <c r="S497" s="397"/>
      <c r="T497" s="397"/>
      <c r="U497" s="1037" t="s">
        <v>20</v>
      </c>
      <c r="V497" s="503" t="s">
        <v>20</v>
      </c>
      <c r="W497" s="504" t="s">
        <v>20</v>
      </c>
      <c r="X497" s="505" t="s">
        <v>20</v>
      </c>
    </row>
    <row r="498" spans="1:25" s="216" customFormat="1" ht="12" hidden="1">
      <c r="A498" s="598"/>
      <c r="B498" s="1139"/>
      <c r="C498" s="1261"/>
      <c r="D498" s="139" t="s">
        <v>58</v>
      </c>
      <c r="E498" s="70" t="s">
        <v>302</v>
      </c>
      <c r="F498" s="81" t="s">
        <v>45</v>
      </c>
      <c r="G498" s="395">
        <f>IF(I498+H498&gt;0,AVERAGE(H498:I498),0)</f>
        <v>0</v>
      </c>
      <c r="H498" s="396"/>
      <c r="I498" s="912"/>
      <c r="J498" s="972"/>
      <c r="K498" s="1035" t="s">
        <v>20</v>
      </c>
      <c r="L498" s="395">
        <f>IF(N498+M498&gt;0,AVERAGE(M498:N498),0)</f>
        <v>0</v>
      </c>
      <c r="M498" s="396"/>
      <c r="N498" s="397"/>
      <c r="O498" s="845"/>
      <c r="P498" s="1035" t="s">
        <v>20</v>
      </c>
      <c r="Q498" s="395">
        <f>IF(S498+R498&gt;0,AVERAGE(R498:S498),0)</f>
        <v>0</v>
      </c>
      <c r="R498" s="396"/>
      <c r="S498" s="397"/>
      <c r="T498" s="397"/>
      <c r="U498" s="1035" t="s">
        <v>20</v>
      </c>
      <c r="V498" s="503" t="s">
        <v>20</v>
      </c>
      <c r="W498" s="504" t="s">
        <v>20</v>
      </c>
      <c r="X498" s="505" t="s">
        <v>20</v>
      </c>
    </row>
    <row r="499" spans="1:25" s="86" customFormat="1" hidden="1">
      <c r="A499" s="247"/>
      <c r="B499" s="1073" t="s">
        <v>483</v>
      </c>
      <c r="C499" s="1182" t="s">
        <v>298</v>
      </c>
      <c r="D499" s="122" t="s">
        <v>304</v>
      </c>
      <c r="E499" s="204" t="s">
        <v>305</v>
      </c>
      <c r="F499" s="39" t="s">
        <v>26</v>
      </c>
      <c r="G499" s="292">
        <f>H499+I499</f>
        <v>0</v>
      </c>
      <c r="H499" s="293"/>
      <c r="I499" s="931"/>
      <c r="J499" s="991"/>
      <c r="K499" s="1037" t="s">
        <v>20</v>
      </c>
      <c r="L499" s="292">
        <f>M499+N499</f>
        <v>0</v>
      </c>
      <c r="M499" s="293"/>
      <c r="N499" s="294"/>
      <c r="O499" s="859"/>
      <c r="P499" s="1037" t="s">
        <v>20</v>
      </c>
      <c r="Q499" s="292">
        <f>R499+S499</f>
        <v>0</v>
      </c>
      <c r="R499" s="293"/>
      <c r="S499" s="294"/>
      <c r="T499" s="294"/>
      <c r="U499" s="1037" t="s">
        <v>20</v>
      </c>
      <c r="V499" s="503" t="s">
        <v>20</v>
      </c>
      <c r="W499" s="504" t="s">
        <v>20</v>
      </c>
      <c r="X499" s="505" t="s">
        <v>20</v>
      </c>
    </row>
    <row r="500" spans="1:25" s="78" customFormat="1" ht="12" hidden="1">
      <c r="A500" s="598"/>
      <c r="B500" s="1063"/>
      <c r="C500" s="1174"/>
      <c r="D500" s="139" t="s">
        <v>304</v>
      </c>
      <c r="E500" s="70" t="s">
        <v>68</v>
      </c>
      <c r="F500" s="81" t="s">
        <v>21</v>
      </c>
      <c r="G500" s="450">
        <f>H500+I500</f>
        <v>0</v>
      </c>
      <c r="H500" s="451"/>
      <c r="I500" s="953"/>
      <c r="J500" s="1003"/>
      <c r="K500" s="1035" t="s">
        <v>20</v>
      </c>
      <c r="L500" s="450">
        <f>M500+N500</f>
        <v>0</v>
      </c>
      <c r="M500" s="451"/>
      <c r="N500" s="452"/>
      <c r="O500" s="873"/>
      <c r="P500" s="1035" t="s">
        <v>20</v>
      </c>
      <c r="Q500" s="450">
        <f>R500+S500</f>
        <v>0</v>
      </c>
      <c r="R500" s="451"/>
      <c r="S500" s="452"/>
      <c r="T500" s="452"/>
      <c r="U500" s="1035" t="s">
        <v>20</v>
      </c>
      <c r="V500" s="503" t="s">
        <v>20</v>
      </c>
      <c r="W500" s="504" t="s">
        <v>20</v>
      </c>
      <c r="X500" s="505" t="s">
        <v>20</v>
      </c>
    </row>
    <row r="501" spans="1:25" s="86" customFormat="1" hidden="1">
      <c r="A501" s="247"/>
      <c r="B501" s="1065" t="s">
        <v>484</v>
      </c>
      <c r="C501" s="1173" t="s">
        <v>298</v>
      </c>
      <c r="D501" s="134" t="s">
        <v>304</v>
      </c>
      <c r="E501" s="222" t="s">
        <v>306</v>
      </c>
      <c r="F501" s="85" t="s">
        <v>26</v>
      </c>
      <c r="G501" s="453">
        <f>G502+G506</f>
        <v>0</v>
      </c>
      <c r="H501" s="454">
        <f t="shared" ref="H501" si="511">H502+H506</f>
        <v>0</v>
      </c>
      <c r="I501" s="955">
        <f>I502+I506</f>
        <v>0</v>
      </c>
      <c r="J501" s="1005">
        <f t="shared" ref="J501" si="512">J502+J506</f>
        <v>0</v>
      </c>
      <c r="K501" s="798">
        <f>G501+J501</f>
        <v>0</v>
      </c>
      <c r="L501" s="453">
        <f>L502+L506</f>
        <v>0</v>
      </c>
      <c r="M501" s="454">
        <f t="shared" ref="M501" si="513">M502+M506</f>
        <v>0</v>
      </c>
      <c r="N501" s="455">
        <f>N502+N506</f>
        <v>0</v>
      </c>
      <c r="O501" s="875">
        <f t="shared" ref="O501" si="514">O502+O506</f>
        <v>0</v>
      </c>
      <c r="P501" s="798">
        <f>L501+O501</f>
        <v>0</v>
      </c>
      <c r="Q501" s="453">
        <f>Q502+Q506</f>
        <v>0</v>
      </c>
      <c r="R501" s="454">
        <f t="shared" ref="R501" si="515">R502+R506</f>
        <v>0</v>
      </c>
      <c r="S501" s="455">
        <f>S502+S506</f>
        <v>0</v>
      </c>
      <c r="T501" s="455">
        <f t="shared" ref="T501" si="516">T502+T506</f>
        <v>0</v>
      </c>
      <c r="U501" s="798">
        <f>Q501+T501</f>
        <v>0</v>
      </c>
      <c r="V501" s="491">
        <f t="shared" ref="V501:V502" si="517">IF(K501&gt;0,ROUND((G501/K501),3),0)</f>
        <v>0</v>
      </c>
      <c r="W501" s="492">
        <f t="shared" ref="W501:W502" si="518">IF(P501&gt;0,ROUND((L501/P501),3),0)</f>
        <v>0</v>
      </c>
      <c r="X501" s="493">
        <f t="shared" ref="X501:X502" si="519">IF(U501&gt;0,ROUND((Q501/U501),3),0)</f>
        <v>0</v>
      </c>
    </row>
    <row r="502" spans="1:25" s="146" customFormat="1" ht="13.2" hidden="1">
      <c r="A502" s="598"/>
      <c r="B502" s="1090" t="s">
        <v>485</v>
      </c>
      <c r="C502" s="1202" t="s">
        <v>298</v>
      </c>
      <c r="D502" s="139" t="s">
        <v>304</v>
      </c>
      <c r="E502" s="144" t="s">
        <v>307</v>
      </c>
      <c r="F502" s="206" t="s">
        <v>26</v>
      </c>
      <c r="G502" s="408">
        <f>H502+I502</f>
        <v>0</v>
      </c>
      <c r="H502" s="409">
        <f>ROUND(H504*H505/1000,1)</f>
        <v>0</v>
      </c>
      <c r="I502" s="924">
        <f>ROUND(I504*I505/1000,1)</f>
        <v>0</v>
      </c>
      <c r="J502" s="983">
        <f>ROUND(J504*J505/1000,1)</f>
        <v>0</v>
      </c>
      <c r="K502" s="781">
        <f>G502+J502</f>
        <v>0</v>
      </c>
      <c r="L502" s="408">
        <f>M502+N502</f>
        <v>0</v>
      </c>
      <c r="M502" s="409">
        <f>ROUND(M504*M505/1000,1)</f>
        <v>0</v>
      </c>
      <c r="N502" s="410">
        <f>ROUND(N504*N505/1000,1)</f>
        <v>0</v>
      </c>
      <c r="O502" s="852">
        <f>ROUND(O504*O505/1000,1)</f>
        <v>0</v>
      </c>
      <c r="P502" s="781">
        <f>L502+O502</f>
        <v>0</v>
      </c>
      <c r="Q502" s="408">
        <f>R502+S502</f>
        <v>0</v>
      </c>
      <c r="R502" s="409">
        <f>ROUND(R504*R505/1000,1)</f>
        <v>0</v>
      </c>
      <c r="S502" s="410">
        <f>ROUND(S504*S505/1000,1)</f>
        <v>0</v>
      </c>
      <c r="T502" s="410">
        <f>ROUND(T504*T505/1000,1)</f>
        <v>0</v>
      </c>
      <c r="U502" s="781">
        <f>Q502+T502</f>
        <v>0</v>
      </c>
      <c r="V502" s="491">
        <f t="shared" si="517"/>
        <v>0</v>
      </c>
      <c r="W502" s="492">
        <f t="shared" si="518"/>
        <v>0</v>
      </c>
      <c r="X502" s="493">
        <f t="shared" si="519"/>
        <v>0</v>
      </c>
    </row>
    <row r="503" spans="1:25" s="262" customFormat="1" ht="12" hidden="1">
      <c r="A503" s="602"/>
      <c r="B503" s="1148"/>
      <c r="C503" s="1262"/>
      <c r="D503" s="148" t="s">
        <v>304</v>
      </c>
      <c r="E503" s="149" t="s">
        <v>68</v>
      </c>
      <c r="F503" s="209" t="s">
        <v>21</v>
      </c>
      <c r="G503" s="456">
        <f>H503+I503</f>
        <v>0</v>
      </c>
      <c r="H503" s="457"/>
      <c r="I503" s="956"/>
      <c r="J503" s="1006"/>
      <c r="K503" s="1037" t="s">
        <v>20</v>
      </c>
      <c r="L503" s="456">
        <f>M503+N503</f>
        <v>0</v>
      </c>
      <c r="M503" s="457"/>
      <c r="N503" s="458"/>
      <c r="O503" s="876"/>
      <c r="P503" s="1037" t="s">
        <v>20</v>
      </c>
      <c r="Q503" s="456">
        <f>R503+S503</f>
        <v>0</v>
      </c>
      <c r="R503" s="457"/>
      <c r="S503" s="458"/>
      <c r="T503" s="458"/>
      <c r="U503" s="1037" t="s">
        <v>20</v>
      </c>
      <c r="V503" s="503" t="s">
        <v>20</v>
      </c>
      <c r="W503" s="504" t="s">
        <v>20</v>
      </c>
      <c r="X503" s="505" t="s">
        <v>20</v>
      </c>
    </row>
    <row r="504" spans="1:25" s="262" customFormat="1" ht="12" hidden="1">
      <c r="A504" s="602"/>
      <c r="B504" s="1148"/>
      <c r="C504" s="1262"/>
      <c r="D504" s="148" t="s">
        <v>304</v>
      </c>
      <c r="E504" s="149" t="s">
        <v>301</v>
      </c>
      <c r="F504" s="209" t="s">
        <v>23</v>
      </c>
      <c r="G504" s="459">
        <f>H504+I504</f>
        <v>0</v>
      </c>
      <c r="H504" s="460"/>
      <c r="I504" s="957"/>
      <c r="J504" s="1007"/>
      <c r="K504" s="1035" t="s">
        <v>20</v>
      </c>
      <c r="L504" s="459">
        <f>M504+N504</f>
        <v>0</v>
      </c>
      <c r="M504" s="460"/>
      <c r="N504" s="461"/>
      <c r="O504" s="877"/>
      <c r="P504" s="1035" t="s">
        <v>20</v>
      </c>
      <c r="Q504" s="459">
        <f>R504+S504</f>
        <v>0</v>
      </c>
      <c r="R504" s="460"/>
      <c r="S504" s="461"/>
      <c r="T504" s="461"/>
      <c r="U504" s="1035" t="s">
        <v>20</v>
      </c>
      <c r="V504" s="503" t="s">
        <v>20</v>
      </c>
      <c r="W504" s="504" t="s">
        <v>20</v>
      </c>
      <c r="X504" s="505" t="s">
        <v>20</v>
      </c>
    </row>
    <row r="505" spans="1:25" s="263" customFormat="1" ht="12" hidden="1">
      <c r="A505" s="602"/>
      <c r="B505" s="1149"/>
      <c r="C505" s="1263"/>
      <c r="D505" s="148" t="s">
        <v>304</v>
      </c>
      <c r="E505" s="149" t="s">
        <v>302</v>
      </c>
      <c r="F505" s="209" t="s">
        <v>45</v>
      </c>
      <c r="G505" s="414">
        <f>IF(I505+H505&gt;0,AVERAGE(H505:I505),0)</f>
        <v>0</v>
      </c>
      <c r="H505" s="415"/>
      <c r="I505" s="926"/>
      <c r="J505" s="985"/>
      <c r="K505" s="1035" t="s">
        <v>20</v>
      </c>
      <c r="L505" s="414">
        <f>IF(N505+M505&gt;0,AVERAGE(M505:N505),0)</f>
        <v>0</v>
      </c>
      <c r="M505" s="415"/>
      <c r="N505" s="416"/>
      <c r="O505" s="854"/>
      <c r="P505" s="1035" t="s">
        <v>20</v>
      </c>
      <c r="Q505" s="414">
        <f>IF(S505+R505&gt;0,AVERAGE(R505:S505),0)</f>
        <v>0</v>
      </c>
      <c r="R505" s="415"/>
      <c r="S505" s="416"/>
      <c r="T505" s="416"/>
      <c r="U505" s="1035" t="s">
        <v>20</v>
      </c>
      <c r="V505" s="503" t="s">
        <v>20</v>
      </c>
      <c r="W505" s="504" t="s">
        <v>20</v>
      </c>
      <c r="X505" s="505" t="s">
        <v>20</v>
      </c>
    </row>
    <row r="506" spans="1:25" s="146" customFormat="1" ht="13.2" hidden="1">
      <c r="A506" s="598"/>
      <c r="B506" s="1090" t="s">
        <v>486</v>
      </c>
      <c r="C506" s="1202" t="s">
        <v>298</v>
      </c>
      <c r="D506" s="139" t="s">
        <v>304</v>
      </c>
      <c r="E506" s="144" t="s">
        <v>308</v>
      </c>
      <c r="F506" s="206" t="s">
        <v>26</v>
      </c>
      <c r="G506" s="408">
        <f>H506+I506</f>
        <v>0</v>
      </c>
      <c r="H506" s="409">
        <f>ROUND(H508*H509/1000,1)</f>
        <v>0</v>
      </c>
      <c r="I506" s="924">
        <f>ROUND(I508*I509/1000,1)</f>
        <v>0</v>
      </c>
      <c r="J506" s="983">
        <f>ROUND(J508*J509/1000,1)</f>
        <v>0</v>
      </c>
      <c r="K506" s="781">
        <f>G506+J506</f>
        <v>0</v>
      </c>
      <c r="L506" s="408">
        <f>M506+N506</f>
        <v>0</v>
      </c>
      <c r="M506" s="409">
        <f>ROUND(M508*M509/1000,1)</f>
        <v>0</v>
      </c>
      <c r="N506" s="410">
        <f>ROUND(N508*N509/1000,1)</f>
        <v>0</v>
      </c>
      <c r="O506" s="852">
        <f>ROUND(O508*O509/1000,1)</f>
        <v>0</v>
      </c>
      <c r="P506" s="781">
        <f>L506+O506</f>
        <v>0</v>
      </c>
      <c r="Q506" s="408">
        <f>R506+S506</f>
        <v>0</v>
      </c>
      <c r="R506" s="409">
        <f>ROUND(R508*R509/1000,1)</f>
        <v>0</v>
      </c>
      <c r="S506" s="410">
        <f>ROUND(S508*S509/1000,1)</f>
        <v>0</v>
      </c>
      <c r="T506" s="410">
        <f>ROUND(T508*T509/1000,1)</f>
        <v>0</v>
      </c>
      <c r="U506" s="781">
        <f>Q506+T506</f>
        <v>0</v>
      </c>
      <c r="V506" s="491">
        <f>IF(K506&gt;0,ROUND((G506/K506),3),0)</f>
        <v>0</v>
      </c>
      <c r="W506" s="492">
        <f>IF(P506&gt;0,ROUND((L506/P506),3),0)</f>
        <v>0</v>
      </c>
      <c r="X506" s="493">
        <f>IF(U506&gt;0,ROUND((Q506/U506),3),0)</f>
        <v>0</v>
      </c>
    </row>
    <row r="507" spans="1:25" s="262" customFormat="1" ht="12" hidden="1">
      <c r="A507" s="602"/>
      <c r="B507" s="1148"/>
      <c r="C507" s="1262"/>
      <c r="D507" s="148" t="s">
        <v>304</v>
      </c>
      <c r="E507" s="149" t="s">
        <v>68</v>
      </c>
      <c r="F507" s="209" t="s">
        <v>21</v>
      </c>
      <c r="G507" s="456">
        <f>H507+I507</f>
        <v>0</v>
      </c>
      <c r="H507" s="457"/>
      <c r="I507" s="956"/>
      <c r="J507" s="1006"/>
      <c r="K507" s="1037" t="s">
        <v>20</v>
      </c>
      <c r="L507" s="456">
        <f>M507+N507</f>
        <v>0</v>
      </c>
      <c r="M507" s="457"/>
      <c r="N507" s="458"/>
      <c r="O507" s="876"/>
      <c r="P507" s="1037" t="s">
        <v>20</v>
      </c>
      <c r="Q507" s="456">
        <f>R507+S507</f>
        <v>0</v>
      </c>
      <c r="R507" s="457"/>
      <c r="S507" s="458"/>
      <c r="T507" s="458"/>
      <c r="U507" s="1037" t="s">
        <v>20</v>
      </c>
      <c r="V507" s="503" t="s">
        <v>20</v>
      </c>
      <c r="W507" s="504" t="s">
        <v>20</v>
      </c>
      <c r="X507" s="505" t="s">
        <v>20</v>
      </c>
    </row>
    <row r="508" spans="1:25" s="262" customFormat="1" ht="12" hidden="1">
      <c r="A508" s="602"/>
      <c r="B508" s="1148"/>
      <c r="C508" s="1264"/>
      <c r="D508" s="148" t="s">
        <v>304</v>
      </c>
      <c r="E508" s="149" t="s">
        <v>301</v>
      </c>
      <c r="F508" s="209" t="s">
        <v>23</v>
      </c>
      <c r="G508" s="459">
        <f>H508+I508</f>
        <v>0</v>
      </c>
      <c r="H508" s="460"/>
      <c r="I508" s="957"/>
      <c r="J508" s="1007"/>
      <c r="K508" s="1035" t="s">
        <v>20</v>
      </c>
      <c r="L508" s="459">
        <f>M508+N508</f>
        <v>0</v>
      </c>
      <c r="M508" s="460"/>
      <c r="N508" s="461"/>
      <c r="O508" s="877"/>
      <c r="P508" s="1035" t="s">
        <v>20</v>
      </c>
      <c r="Q508" s="459">
        <f>R508+S508</f>
        <v>0</v>
      </c>
      <c r="R508" s="460"/>
      <c r="S508" s="461"/>
      <c r="T508" s="461"/>
      <c r="U508" s="1035" t="s">
        <v>20</v>
      </c>
      <c r="V508" s="503" t="s">
        <v>20</v>
      </c>
      <c r="W508" s="504" t="s">
        <v>20</v>
      </c>
      <c r="X508" s="505" t="s">
        <v>20</v>
      </c>
    </row>
    <row r="509" spans="1:25" s="263" customFormat="1" ht="12.6" hidden="1" thickBot="1">
      <c r="A509" s="602"/>
      <c r="B509" s="1150"/>
      <c r="C509" s="1265"/>
      <c r="D509" s="273" t="s">
        <v>304</v>
      </c>
      <c r="E509" s="274" t="s">
        <v>302</v>
      </c>
      <c r="F509" s="275" t="s">
        <v>45</v>
      </c>
      <c r="G509" s="417">
        <f>IF(I509+H509&gt;0,AVERAGE(H509:I509),0)</f>
        <v>0</v>
      </c>
      <c r="H509" s="418"/>
      <c r="I509" s="927"/>
      <c r="J509" s="986"/>
      <c r="K509" s="1034" t="s">
        <v>20</v>
      </c>
      <c r="L509" s="417">
        <f>IF(N509+M509&gt;0,AVERAGE(M509:N509),0)</f>
        <v>0</v>
      </c>
      <c r="M509" s="418"/>
      <c r="N509" s="419"/>
      <c r="O509" s="855"/>
      <c r="P509" s="1034" t="s">
        <v>20</v>
      </c>
      <c r="Q509" s="417">
        <f>IF(S509+R509&gt;0,AVERAGE(R509:S509),0)</f>
        <v>0</v>
      </c>
      <c r="R509" s="418"/>
      <c r="S509" s="419"/>
      <c r="T509" s="419"/>
      <c r="U509" s="1034" t="s">
        <v>20</v>
      </c>
      <c r="V509" s="506" t="s">
        <v>20</v>
      </c>
      <c r="W509" s="507" t="s">
        <v>20</v>
      </c>
      <c r="X509" s="508" t="s">
        <v>20</v>
      </c>
    </row>
    <row r="510" spans="1:25" s="263" customFormat="1" ht="16.8" hidden="1" thickTop="1" thickBot="1">
      <c r="A510" s="74"/>
      <c r="B510" s="1083" t="s">
        <v>487</v>
      </c>
      <c r="C510" s="1193">
        <v>3122</v>
      </c>
      <c r="D510" s="115" t="s">
        <v>66</v>
      </c>
      <c r="E510" s="300" t="s">
        <v>398</v>
      </c>
      <c r="F510" s="166" t="s">
        <v>26</v>
      </c>
      <c r="G510" s="384">
        <f>H510+I510</f>
        <v>0</v>
      </c>
      <c r="H510" s="385"/>
      <c r="I510" s="908"/>
      <c r="J510" s="968"/>
      <c r="K510" s="773">
        <f>G510+J510</f>
        <v>0</v>
      </c>
      <c r="L510" s="384">
        <f>M510+N510</f>
        <v>0</v>
      </c>
      <c r="M510" s="385"/>
      <c r="N510" s="386"/>
      <c r="O510" s="842"/>
      <c r="P510" s="773">
        <f>L510+O510</f>
        <v>0</v>
      </c>
      <c r="Q510" s="384">
        <f>R510+S510</f>
        <v>0</v>
      </c>
      <c r="R510" s="385"/>
      <c r="S510" s="386"/>
      <c r="T510" s="386"/>
      <c r="U510" s="773">
        <f>Q510+T510</f>
        <v>0</v>
      </c>
      <c r="V510" s="515">
        <f t="shared" ref="V510:V512" si="520">IF(K510&gt;0,ROUND((G510/K510),3),0)</f>
        <v>0</v>
      </c>
      <c r="W510" s="516">
        <f t="shared" ref="W510:W512" si="521">IF(P510&gt;0,ROUND((L510/P510),3),0)</f>
        <v>0</v>
      </c>
      <c r="X510" s="517">
        <f t="shared" ref="X510:X512" si="522">IF(U510&gt;0,ROUND((Q510/U510),3),0)</f>
        <v>0</v>
      </c>
    </row>
    <row r="511" spans="1:25" s="78" customFormat="1" ht="15" hidden="1" thickTop="1" thickBot="1">
      <c r="A511" s="247"/>
      <c r="B511" s="1083" t="s">
        <v>488</v>
      </c>
      <c r="C511" s="1181">
        <v>3122</v>
      </c>
      <c r="D511" s="141"/>
      <c r="E511" s="107" t="s">
        <v>650</v>
      </c>
      <c r="F511" s="90" t="s">
        <v>26</v>
      </c>
      <c r="G511" s="328">
        <f>H511+I511</f>
        <v>0</v>
      </c>
      <c r="H511" s="509"/>
      <c r="I511" s="913"/>
      <c r="J511" s="973"/>
      <c r="K511" s="772">
        <f>G511+J511</f>
        <v>0</v>
      </c>
      <c r="L511" s="328">
        <f>M511+N511</f>
        <v>0</v>
      </c>
      <c r="M511" s="509"/>
      <c r="N511" s="696"/>
      <c r="O511" s="510"/>
      <c r="P511" s="772">
        <f>L511+O511</f>
        <v>0</v>
      </c>
      <c r="Q511" s="328">
        <f>R511+S511</f>
        <v>0</v>
      </c>
      <c r="R511" s="509"/>
      <c r="S511" s="696"/>
      <c r="T511" s="696"/>
      <c r="U511" s="772">
        <f>Q511+T511</f>
        <v>0</v>
      </c>
      <c r="V511" s="511">
        <f t="shared" si="520"/>
        <v>0</v>
      </c>
      <c r="W511" s="512">
        <f t="shared" si="521"/>
        <v>0</v>
      </c>
      <c r="X511" s="513">
        <f t="shared" si="522"/>
        <v>0</v>
      </c>
      <c r="Y511" s="86"/>
    </row>
    <row r="512" spans="1:25" s="263" customFormat="1" ht="16.8" hidden="1" thickTop="1" thickBot="1">
      <c r="A512" s="74"/>
      <c r="B512" s="1083" t="s">
        <v>656</v>
      </c>
      <c r="C512" s="1193">
        <v>3122</v>
      </c>
      <c r="D512" s="115"/>
      <c r="E512" s="300" t="s">
        <v>375</v>
      </c>
      <c r="F512" s="166" t="s">
        <v>26</v>
      </c>
      <c r="G512" s="384">
        <f>H512+I512</f>
        <v>0</v>
      </c>
      <c r="H512" s="385"/>
      <c r="I512" s="908"/>
      <c r="J512" s="968"/>
      <c r="K512" s="773">
        <f>G512+J512</f>
        <v>0</v>
      </c>
      <c r="L512" s="384">
        <f>M512+N512</f>
        <v>0</v>
      </c>
      <c r="M512" s="385"/>
      <c r="N512" s="386"/>
      <c r="O512" s="842"/>
      <c r="P512" s="773">
        <f>L512+O512</f>
        <v>0</v>
      </c>
      <c r="Q512" s="384">
        <f>R512+S512</f>
        <v>0</v>
      </c>
      <c r="R512" s="385"/>
      <c r="S512" s="386"/>
      <c r="T512" s="386"/>
      <c r="U512" s="773">
        <f>Q512+T512</f>
        <v>0</v>
      </c>
      <c r="V512" s="515">
        <f t="shared" si="520"/>
        <v>0</v>
      </c>
      <c r="W512" s="516">
        <f t="shared" si="521"/>
        <v>0</v>
      </c>
      <c r="X512" s="517">
        <f t="shared" si="522"/>
        <v>0</v>
      </c>
    </row>
    <row r="513" spans="1:25" s="86" customFormat="1" ht="27.6" hidden="1" thickTop="1" thickBot="1">
      <c r="A513" s="74"/>
      <c r="B513" s="1151" t="s">
        <v>657</v>
      </c>
      <c r="C513" s="1266" t="s">
        <v>298</v>
      </c>
      <c r="D513" s="223"/>
      <c r="E513" s="268" t="s">
        <v>134</v>
      </c>
      <c r="F513" s="126" t="s">
        <v>26</v>
      </c>
      <c r="G513" s="1015" t="s">
        <v>20</v>
      </c>
      <c r="H513" s="32" t="s">
        <v>20</v>
      </c>
      <c r="I513" s="1016" t="s">
        <v>20</v>
      </c>
      <c r="J513" s="1017" t="s">
        <v>20</v>
      </c>
      <c r="K513" s="1018" t="s">
        <v>20</v>
      </c>
      <c r="L513" s="1015" t="s">
        <v>20</v>
      </c>
      <c r="M513" s="32" t="s">
        <v>20</v>
      </c>
      <c r="N513" s="1016" t="s">
        <v>20</v>
      </c>
      <c r="O513" s="1017" t="s">
        <v>20</v>
      </c>
      <c r="P513" s="1018" t="s">
        <v>20</v>
      </c>
      <c r="Q513" s="1015" t="s">
        <v>20</v>
      </c>
      <c r="R513" s="32" t="s">
        <v>20</v>
      </c>
      <c r="S513" s="1016" t="s">
        <v>20</v>
      </c>
      <c r="T513" s="1017" t="s">
        <v>20</v>
      </c>
      <c r="U513" s="1018" t="s">
        <v>20</v>
      </c>
      <c r="V513" s="1015" t="s">
        <v>20</v>
      </c>
      <c r="W513" s="32" t="s">
        <v>20</v>
      </c>
      <c r="X513" s="1016" t="s">
        <v>20</v>
      </c>
    </row>
    <row r="514" spans="1:25" s="40" customFormat="1" ht="18.600000000000001" hidden="1" thickBot="1">
      <c r="A514" s="597"/>
      <c r="B514" s="1058" t="s">
        <v>489</v>
      </c>
      <c r="C514" s="1198" t="s">
        <v>309</v>
      </c>
      <c r="D514" s="58"/>
      <c r="E514" s="129" t="s">
        <v>310</v>
      </c>
      <c r="F514" s="224" t="s">
        <v>26</v>
      </c>
      <c r="G514" s="371">
        <f>ROUND(G515+G527+G528+G529,1)</f>
        <v>0</v>
      </c>
      <c r="H514" s="372">
        <f>ROUND(H515+H527+H528+H529,1)</f>
        <v>0</v>
      </c>
      <c r="I514" s="901">
        <f t="shared" ref="I514:J514" si="523">ROUND(I515+I527+I528+I529,1)</f>
        <v>0</v>
      </c>
      <c r="J514" s="770">
        <f t="shared" si="523"/>
        <v>0</v>
      </c>
      <c r="K514" s="770">
        <f>ROUND(K515+K527+K528+K529,1)</f>
        <v>0</v>
      </c>
      <c r="L514" s="371">
        <f>ROUND(L515+L527+L528+L529,1)</f>
        <v>0</v>
      </c>
      <c r="M514" s="372">
        <f>ROUND(M515+M527+M528+M529,1)</f>
        <v>0</v>
      </c>
      <c r="N514" s="373">
        <f t="shared" ref="N514:O514" si="524">ROUND(N515+N527+N528+N529,1)</f>
        <v>0</v>
      </c>
      <c r="O514" s="424">
        <f t="shared" si="524"/>
        <v>0</v>
      </c>
      <c r="P514" s="770">
        <f>ROUND(P515+P527+P528+P529,1)</f>
        <v>0</v>
      </c>
      <c r="Q514" s="371">
        <f>ROUND(Q515+Q527+Q528+Q529,1)</f>
        <v>0</v>
      </c>
      <c r="R514" s="372">
        <f>ROUND(R515+R527+R528+R529,1)</f>
        <v>0</v>
      </c>
      <c r="S514" s="373">
        <f t="shared" ref="S514:T514" si="525">ROUND(S515+S527+S528+S529,1)</f>
        <v>0</v>
      </c>
      <c r="T514" s="373">
        <f t="shared" si="525"/>
        <v>0</v>
      </c>
      <c r="U514" s="770">
        <f>ROUND(U515+U527+U528+U529,1)</f>
        <v>0</v>
      </c>
      <c r="V514" s="487">
        <f t="shared" ref="V514:V516" si="526">IF(K514&gt;0,ROUND((G514/K514),3),0)</f>
        <v>0</v>
      </c>
      <c r="W514" s="488">
        <f t="shared" ref="W514:W516" si="527">IF(P514&gt;0,ROUND((L514/P514),3),0)</f>
        <v>0</v>
      </c>
      <c r="X514" s="489">
        <f t="shared" ref="X514:X516" si="528">IF(U514&gt;0,ROUND((Q514/U514),3),0)</f>
        <v>0</v>
      </c>
    </row>
    <row r="515" spans="1:25" s="66" customFormat="1" ht="16.2" hidden="1" thickBot="1">
      <c r="A515" s="74"/>
      <c r="B515" s="1152" t="s">
        <v>490</v>
      </c>
      <c r="C515" s="1252" t="s">
        <v>311</v>
      </c>
      <c r="D515" s="215"/>
      <c r="E515" s="175" t="s">
        <v>312</v>
      </c>
      <c r="F515" s="87" t="s">
        <v>26</v>
      </c>
      <c r="G515" s="387">
        <f>G516+G518+G520+G522+G524</f>
        <v>0</v>
      </c>
      <c r="H515" s="388">
        <f>H516+H518+H520+H522+H524</f>
        <v>0</v>
      </c>
      <c r="I515" s="909">
        <f>I516+I518+I520+I522+I524</f>
        <v>0</v>
      </c>
      <c r="J515" s="969">
        <f>J516+J518+J520+J522+J524</f>
        <v>0</v>
      </c>
      <c r="K515" s="774">
        <f>G515+J515</f>
        <v>0</v>
      </c>
      <c r="L515" s="387">
        <f>L516+L518+L520+L522+L524</f>
        <v>0</v>
      </c>
      <c r="M515" s="388">
        <f>M516+M518+M520+M522+M524</f>
        <v>0</v>
      </c>
      <c r="N515" s="389">
        <f>N516+N518+N520+N522+N524</f>
        <v>0</v>
      </c>
      <c r="O515" s="843">
        <f>O516+O518+O520+O522+O524</f>
        <v>0</v>
      </c>
      <c r="P515" s="774">
        <f>L515+O515</f>
        <v>0</v>
      </c>
      <c r="Q515" s="387">
        <f>Q516+Q518+Q520+Q522+Q524</f>
        <v>0</v>
      </c>
      <c r="R515" s="388">
        <f>R516+R518+R520+R522+R524</f>
        <v>0</v>
      </c>
      <c r="S515" s="389">
        <f>S516+S518+S520+S522+S524</f>
        <v>0</v>
      </c>
      <c r="T515" s="389">
        <f>T516+T518+T520+T522+T524</f>
        <v>0</v>
      </c>
      <c r="U515" s="774">
        <f>Q515+T515</f>
        <v>0</v>
      </c>
      <c r="V515" s="511">
        <f t="shared" si="526"/>
        <v>0</v>
      </c>
      <c r="W515" s="512">
        <f t="shared" si="527"/>
        <v>0</v>
      </c>
      <c r="X515" s="513">
        <f t="shared" si="528"/>
        <v>0</v>
      </c>
    </row>
    <row r="516" spans="1:25" s="86" customFormat="1" ht="14.4" hidden="1" thickTop="1">
      <c r="A516" s="247"/>
      <c r="B516" s="1073" t="s">
        <v>491</v>
      </c>
      <c r="C516" s="1246">
        <v>3132</v>
      </c>
      <c r="D516" s="200" t="s">
        <v>40</v>
      </c>
      <c r="E516" s="225" t="s">
        <v>313</v>
      </c>
      <c r="F516" s="220" t="s">
        <v>26</v>
      </c>
      <c r="G516" s="324">
        <f t="shared" ref="G516:G525" si="529">H516+I516</f>
        <v>0</v>
      </c>
      <c r="H516" s="404"/>
      <c r="I516" s="932"/>
      <c r="J516" s="992"/>
      <c r="K516" s="778">
        <f>G516+J516</f>
        <v>0</v>
      </c>
      <c r="L516" s="324">
        <f t="shared" ref="L516:L525" si="530">M516+N516</f>
        <v>0</v>
      </c>
      <c r="M516" s="404"/>
      <c r="N516" s="405"/>
      <c r="O516" s="860"/>
      <c r="P516" s="778">
        <f>L516+O516</f>
        <v>0</v>
      </c>
      <c r="Q516" s="324">
        <f t="shared" ref="Q516:Q525" si="531">R516+S516</f>
        <v>0</v>
      </c>
      <c r="R516" s="404"/>
      <c r="S516" s="405"/>
      <c r="T516" s="405"/>
      <c r="U516" s="778">
        <f>Q516+T516</f>
        <v>0</v>
      </c>
      <c r="V516" s="525">
        <f t="shared" si="526"/>
        <v>0</v>
      </c>
      <c r="W516" s="526">
        <f t="shared" si="527"/>
        <v>0</v>
      </c>
      <c r="X516" s="527">
        <f t="shared" si="528"/>
        <v>0</v>
      </c>
    </row>
    <row r="517" spans="1:25" s="78" customFormat="1" ht="12" hidden="1">
      <c r="A517" s="598"/>
      <c r="B517" s="1066"/>
      <c r="C517" s="1267"/>
      <c r="D517" s="264"/>
      <c r="E517" s="80" t="s">
        <v>68</v>
      </c>
      <c r="F517" s="81" t="s">
        <v>21</v>
      </c>
      <c r="G517" s="450">
        <f t="shared" si="529"/>
        <v>0</v>
      </c>
      <c r="H517" s="451"/>
      <c r="I517" s="953"/>
      <c r="J517" s="1003"/>
      <c r="K517" s="1035" t="s">
        <v>20</v>
      </c>
      <c r="L517" s="450">
        <f t="shared" si="530"/>
        <v>0</v>
      </c>
      <c r="M517" s="451"/>
      <c r="N517" s="452"/>
      <c r="O517" s="873"/>
      <c r="P517" s="1035" t="s">
        <v>20</v>
      </c>
      <c r="Q517" s="450">
        <f t="shared" si="531"/>
        <v>0</v>
      </c>
      <c r="R517" s="451"/>
      <c r="S517" s="452"/>
      <c r="T517" s="452"/>
      <c r="U517" s="1035" t="s">
        <v>20</v>
      </c>
      <c r="V517" s="503" t="s">
        <v>20</v>
      </c>
      <c r="W517" s="504" t="s">
        <v>20</v>
      </c>
      <c r="X517" s="505" t="s">
        <v>20</v>
      </c>
    </row>
    <row r="518" spans="1:25" s="13" customFormat="1" hidden="1">
      <c r="A518" s="247"/>
      <c r="B518" s="1078" t="s">
        <v>492</v>
      </c>
      <c r="C518" s="1182">
        <v>3132</v>
      </c>
      <c r="D518" s="122" t="s">
        <v>40</v>
      </c>
      <c r="E518" s="226" t="s">
        <v>314</v>
      </c>
      <c r="F518" s="85" t="s">
        <v>26</v>
      </c>
      <c r="G518" s="292">
        <f t="shared" si="529"/>
        <v>0</v>
      </c>
      <c r="H518" s="293"/>
      <c r="I518" s="931"/>
      <c r="J518" s="991"/>
      <c r="K518" s="771">
        <f>G518+J518</f>
        <v>0</v>
      </c>
      <c r="L518" s="292">
        <f t="shared" si="530"/>
        <v>0</v>
      </c>
      <c r="M518" s="293"/>
      <c r="N518" s="294"/>
      <c r="O518" s="859"/>
      <c r="P518" s="771">
        <f>L518+O518</f>
        <v>0</v>
      </c>
      <c r="Q518" s="292">
        <f t="shared" si="531"/>
        <v>0</v>
      </c>
      <c r="R518" s="293"/>
      <c r="S518" s="294"/>
      <c r="T518" s="294"/>
      <c r="U518" s="771">
        <f>Q518+T518</f>
        <v>0</v>
      </c>
      <c r="V518" s="491">
        <f>IF(K518&gt;0,ROUND((G518/K518),3),0)</f>
        <v>0</v>
      </c>
      <c r="W518" s="492">
        <f>IF(P518&gt;0,ROUND((L518/P518),3),0)</f>
        <v>0</v>
      </c>
      <c r="X518" s="493">
        <f>IF(U518&gt;0,ROUND((Q518/U518),3),0)</f>
        <v>0</v>
      </c>
    </row>
    <row r="519" spans="1:25" s="78" customFormat="1" ht="12" hidden="1">
      <c r="A519" s="598"/>
      <c r="B519" s="1063"/>
      <c r="C519" s="1174"/>
      <c r="D519" s="137"/>
      <c r="E519" s="70" t="s">
        <v>68</v>
      </c>
      <c r="F519" s="81" t="s">
        <v>21</v>
      </c>
      <c r="G519" s="450">
        <f t="shared" si="529"/>
        <v>0</v>
      </c>
      <c r="H519" s="451"/>
      <c r="I519" s="953"/>
      <c r="J519" s="1003"/>
      <c r="K519" s="1035" t="s">
        <v>20</v>
      </c>
      <c r="L519" s="450">
        <f t="shared" si="530"/>
        <v>0</v>
      </c>
      <c r="M519" s="451"/>
      <c r="N519" s="452"/>
      <c r="O519" s="873"/>
      <c r="P519" s="1035" t="s">
        <v>20</v>
      </c>
      <c r="Q519" s="450">
        <f t="shared" si="531"/>
        <v>0</v>
      </c>
      <c r="R519" s="451"/>
      <c r="S519" s="452"/>
      <c r="T519" s="452"/>
      <c r="U519" s="1035" t="s">
        <v>20</v>
      </c>
      <c r="V519" s="503" t="s">
        <v>20</v>
      </c>
      <c r="W519" s="504" t="s">
        <v>20</v>
      </c>
      <c r="X519" s="505" t="s">
        <v>20</v>
      </c>
    </row>
    <row r="520" spans="1:25" s="13" customFormat="1" ht="26.4" hidden="1">
      <c r="A520" s="247"/>
      <c r="B520" s="1078" t="s">
        <v>493</v>
      </c>
      <c r="C520" s="1182">
        <v>3132</v>
      </c>
      <c r="D520" s="122" t="s">
        <v>40</v>
      </c>
      <c r="E520" s="226" t="s">
        <v>399</v>
      </c>
      <c r="F520" s="85" t="s">
        <v>26</v>
      </c>
      <c r="G520" s="292">
        <f t="shared" si="529"/>
        <v>0</v>
      </c>
      <c r="H520" s="293"/>
      <c r="I520" s="931"/>
      <c r="J520" s="991"/>
      <c r="K520" s="771">
        <f>G520+J520</f>
        <v>0</v>
      </c>
      <c r="L520" s="292">
        <f t="shared" si="530"/>
        <v>0</v>
      </c>
      <c r="M520" s="293"/>
      <c r="N520" s="294"/>
      <c r="O520" s="859"/>
      <c r="P520" s="771">
        <f>L520+O520</f>
        <v>0</v>
      </c>
      <c r="Q520" s="292">
        <f t="shared" si="531"/>
        <v>0</v>
      </c>
      <c r="R520" s="293"/>
      <c r="S520" s="294"/>
      <c r="T520" s="294"/>
      <c r="U520" s="771">
        <f>Q520+T520</f>
        <v>0</v>
      </c>
      <c r="V520" s="491">
        <f>IF(K520&gt;0,ROUND((G520/K520),3),0)</f>
        <v>0</v>
      </c>
      <c r="W520" s="492">
        <f>IF(P520&gt;0,ROUND((L520/P520),3),0)</f>
        <v>0</v>
      </c>
      <c r="X520" s="493">
        <f>IF(U520&gt;0,ROUND((Q520/U520),3),0)</f>
        <v>0</v>
      </c>
    </row>
    <row r="521" spans="1:25" s="78" customFormat="1" ht="12" hidden="1">
      <c r="A521" s="598"/>
      <c r="B521" s="1063"/>
      <c r="C521" s="1174"/>
      <c r="D521" s="137"/>
      <c r="E521" s="70" t="s">
        <v>68</v>
      </c>
      <c r="F521" s="81" t="s">
        <v>21</v>
      </c>
      <c r="G521" s="450">
        <f t="shared" si="529"/>
        <v>0</v>
      </c>
      <c r="H521" s="451"/>
      <c r="I521" s="953"/>
      <c r="J521" s="1003"/>
      <c r="K521" s="1035" t="s">
        <v>20</v>
      </c>
      <c r="L521" s="450">
        <f t="shared" si="530"/>
        <v>0</v>
      </c>
      <c r="M521" s="451"/>
      <c r="N521" s="452"/>
      <c r="O521" s="873"/>
      <c r="P521" s="1035" t="s">
        <v>20</v>
      </c>
      <c r="Q521" s="450">
        <f t="shared" si="531"/>
        <v>0</v>
      </c>
      <c r="R521" s="451"/>
      <c r="S521" s="452"/>
      <c r="T521" s="452"/>
      <c r="U521" s="1035" t="s">
        <v>20</v>
      </c>
      <c r="V521" s="503" t="s">
        <v>20</v>
      </c>
      <c r="W521" s="504" t="s">
        <v>20</v>
      </c>
      <c r="X521" s="505" t="s">
        <v>20</v>
      </c>
    </row>
    <row r="522" spans="1:25" s="13" customFormat="1" hidden="1">
      <c r="A522" s="247"/>
      <c r="B522" s="1078" t="s">
        <v>494</v>
      </c>
      <c r="C522" s="1182">
        <v>3132</v>
      </c>
      <c r="D522" s="122" t="s">
        <v>58</v>
      </c>
      <c r="E522" s="226" t="s">
        <v>315</v>
      </c>
      <c r="F522" s="85" t="s">
        <v>26</v>
      </c>
      <c r="G522" s="292">
        <f t="shared" si="529"/>
        <v>0</v>
      </c>
      <c r="H522" s="293"/>
      <c r="I522" s="931"/>
      <c r="J522" s="991"/>
      <c r="K522" s="771">
        <f>G522+J522</f>
        <v>0</v>
      </c>
      <c r="L522" s="292">
        <f t="shared" si="530"/>
        <v>0</v>
      </c>
      <c r="M522" s="293"/>
      <c r="N522" s="294"/>
      <c r="O522" s="859"/>
      <c r="P522" s="771">
        <f>L522+O522</f>
        <v>0</v>
      </c>
      <c r="Q522" s="292">
        <f t="shared" si="531"/>
        <v>0</v>
      </c>
      <c r="R522" s="293"/>
      <c r="S522" s="294"/>
      <c r="T522" s="294"/>
      <c r="U522" s="771">
        <f>Q522+T522</f>
        <v>0</v>
      </c>
      <c r="V522" s="491">
        <f>IF(K522&gt;0,ROUND((G522/K522),3),0)</f>
        <v>0</v>
      </c>
      <c r="W522" s="492">
        <f>IF(P522&gt;0,ROUND((L522/P522),3),0)</f>
        <v>0</v>
      </c>
      <c r="X522" s="493">
        <f>IF(U522&gt;0,ROUND((Q522/U522),3),0)</f>
        <v>0</v>
      </c>
    </row>
    <row r="523" spans="1:25" s="78" customFormat="1" ht="12" hidden="1">
      <c r="A523" s="598"/>
      <c r="B523" s="1063"/>
      <c r="C523" s="1174"/>
      <c r="D523" s="137"/>
      <c r="E523" s="70" t="s">
        <v>68</v>
      </c>
      <c r="F523" s="81" t="s">
        <v>21</v>
      </c>
      <c r="G523" s="450">
        <f t="shared" si="529"/>
        <v>0</v>
      </c>
      <c r="H523" s="451"/>
      <c r="I523" s="953"/>
      <c r="J523" s="1003"/>
      <c r="K523" s="1035" t="s">
        <v>20</v>
      </c>
      <c r="L523" s="450">
        <f t="shared" si="530"/>
        <v>0</v>
      </c>
      <c r="M523" s="451"/>
      <c r="N523" s="452"/>
      <c r="O523" s="873"/>
      <c r="P523" s="1035" t="s">
        <v>20</v>
      </c>
      <c r="Q523" s="450">
        <f t="shared" si="531"/>
        <v>0</v>
      </c>
      <c r="R523" s="451"/>
      <c r="S523" s="452"/>
      <c r="T523" s="452"/>
      <c r="U523" s="1035" t="s">
        <v>20</v>
      </c>
      <c r="V523" s="503" t="s">
        <v>20</v>
      </c>
      <c r="W523" s="504" t="s">
        <v>20</v>
      </c>
      <c r="X523" s="505" t="s">
        <v>20</v>
      </c>
    </row>
    <row r="524" spans="1:25" s="13" customFormat="1" ht="26.4" hidden="1">
      <c r="A524" s="247"/>
      <c r="B524" s="1078" t="s">
        <v>495</v>
      </c>
      <c r="C524" s="1182" t="s">
        <v>311</v>
      </c>
      <c r="D524" s="122" t="s">
        <v>66</v>
      </c>
      <c r="E524" s="259" t="s">
        <v>316</v>
      </c>
      <c r="F524" s="85" t="s">
        <v>26</v>
      </c>
      <c r="G524" s="292">
        <f t="shared" si="529"/>
        <v>0</v>
      </c>
      <c r="H524" s="374">
        <f>ROUND(H525*H526/1000,1)</f>
        <v>0</v>
      </c>
      <c r="I524" s="902">
        <f>ROUND(I525*I526/1000,1)</f>
        <v>0</v>
      </c>
      <c r="J524" s="962">
        <f>ROUND(J525*J526/1000,1)</f>
        <v>0</v>
      </c>
      <c r="K524" s="771">
        <f>G524+J524</f>
        <v>0</v>
      </c>
      <c r="L524" s="292">
        <f t="shared" si="530"/>
        <v>0</v>
      </c>
      <c r="M524" s="374">
        <f>ROUND(M525*M526/1000,1)</f>
        <v>0</v>
      </c>
      <c r="N524" s="375">
        <f>ROUND(N525*N526/1000,1)</f>
        <v>0</v>
      </c>
      <c r="O524" s="490">
        <f>ROUND(O525*O526/1000,1)</f>
        <v>0</v>
      </c>
      <c r="P524" s="771">
        <f>L524+O524</f>
        <v>0</v>
      </c>
      <c r="Q524" s="292">
        <f t="shared" si="531"/>
        <v>0</v>
      </c>
      <c r="R524" s="374">
        <f>ROUND(R525*R526/1000,1)</f>
        <v>0</v>
      </c>
      <c r="S524" s="375">
        <f>ROUND(S525*S526/1000,1)</f>
        <v>0</v>
      </c>
      <c r="T524" s="375">
        <f>ROUND(T525*T526/1000,1)</f>
        <v>0</v>
      </c>
      <c r="U524" s="771">
        <f>Q524+T524</f>
        <v>0</v>
      </c>
      <c r="V524" s="491">
        <f>IF(K524&gt;0,ROUND((G524/K524),3),0)</f>
        <v>0</v>
      </c>
      <c r="W524" s="492">
        <f>IF(P524&gt;0,ROUND((L524/P524),3),0)</f>
        <v>0</v>
      </c>
      <c r="X524" s="493">
        <f>IF(U524&gt;0,ROUND((Q524/U524),3),0)</f>
        <v>0</v>
      </c>
    </row>
    <row r="525" spans="1:25" s="78" customFormat="1" ht="12" hidden="1">
      <c r="A525" s="598"/>
      <c r="B525" s="1066"/>
      <c r="C525" s="1267"/>
      <c r="D525" s="264"/>
      <c r="E525" s="80" t="s">
        <v>68</v>
      </c>
      <c r="F525" s="81" t="s">
        <v>21</v>
      </c>
      <c r="G525" s="376">
        <f t="shared" si="529"/>
        <v>0</v>
      </c>
      <c r="H525" s="377"/>
      <c r="I525" s="903"/>
      <c r="J525" s="963"/>
      <c r="K525" s="1035" t="s">
        <v>20</v>
      </c>
      <c r="L525" s="376">
        <f t="shared" si="530"/>
        <v>0</v>
      </c>
      <c r="M525" s="377"/>
      <c r="N525" s="378"/>
      <c r="O525" s="837"/>
      <c r="P525" s="1035" t="s">
        <v>20</v>
      </c>
      <c r="Q525" s="376">
        <f t="shared" si="531"/>
        <v>0</v>
      </c>
      <c r="R525" s="377"/>
      <c r="S525" s="378"/>
      <c r="T525" s="378"/>
      <c r="U525" s="1035" t="s">
        <v>20</v>
      </c>
      <c r="V525" s="503" t="s">
        <v>20</v>
      </c>
      <c r="W525" s="504" t="s">
        <v>20</v>
      </c>
      <c r="X525" s="505" t="s">
        <v>20</v>
      </c>
    </row>
    <row r="526" spans="1:25" s="78" customFormat="1" ht="12.6" hidden="1" thickBot="1">
      <c r="A526" s="598"/>
      <c r="B526" s="1067"/>
      <c r="C526" s="1268"/>
      <c r="D526" s="214"/>
      <c r="E526" s="82" t="s">
        <v>330</v>
      </c>
      <c r="F526" s="83" t="s">
        <v>45</v>
      </c>
      <c r="G526" s="379">
        <f>IF(I526+H526&gt;0,AVERAGE(H526:I526),0)</f>
        <v>0</v>
      </c>
      <c r="H526" s="380"/>
      <c r="I526" s="904"/>
      <c r="J526" s="964"/>
      <c r="K526" s="1034" t="s">
        <v>20</v>
      </c>
      <c r="L526" s="379">
        <f>IF(N526+M526&gt;0,AVERAGE(M526:N526),0)</f>
        <v>0</v>
      </c>
      <c r="M526" s="380"/>
      <c r="N526" s="381"/>
      <c r="O526" s="838"/>
      <c r="P526" s="1034" t="s">
        <v>20</v>
      </c>
      <c r="Q526" s="379">
        <f>IF(S526+R526&gt;0,AVERAGE(R526:S526),0)</f>
        <v>0</v>
      </c>
      <c r="R526" s="380"/>
      <c r="S526" s="381"/>
      <c r="T526" s="381"/>
      <c r="U526" s="1034" t="s">
        <v>20</v>
      </c>
      <c r="V526" s="506" t="s">
        <v>20</v>
      </c>
      <c r="W526" s="507" t="s">
        <v>20</v>
      </c>
      <c r="X526" s="508" t="s">
        <v>20</v>
      </c>
    </row>
    <row r="527" spans="1:25" s="263" customFormat="1" ht="16.8" hidden="1" thickTop="1" thickBot="1">
      <c r="A527" s="74"/>
      <c r="B527" s="1083" t="s">
        <v>496</v>
      </c>
      <c r="C527" s="1193">
        <v>3132</v>
      </c>
      <c r="D527" s="115" t="s">
        <v>75</v>
      </c>
      <c r="E527" s="300" t="s">
        <v>398</v>
      </c>
      <c r="F527" s="166" t="s">
        <v>26</v>
      </c>
      <c r="G527" s="384">
        <f>H527+I527</f>
        <v>0</v>
      </c>
      <c r="H527" s="385"/>
      <c r="I527" s="908"/>
      <c r="J527" s="968"/>
      <c r="K527" s="773">
        <f>G527+J527</f>
        <v>0</v>
      </c>
      <c r="L527" s="384">
        <f>M527+N527</f>
        <v>0</v>
      </c>
      <c r="M527" s="385"/>
      <c r="N527" s="386"/>
      <c r="O527" s="842"/>
      <c r="P527" s="773">
        <f>L527+O527</f>
        <v>0</v>
      </c>
      <c r="Q527" s="384">
        <f>R527+S527</f>
        <v>0</v>
      </c>
      <c r="R527" s="385"/>
      <c r="S527" s="386"/>
      <c r="T527" s="386"/>
      <c r="U527" s="773">
        <f>Q527+T527</f>
        <v>0</v>
      </c>
      <c r="V527" s="515">
        <f t="shared" ref="V527:V529" si="532">IF(K527&gt;0,ROUND((G527/K527),3),0)</f>
        <v>0</v>
      </c>
      <c r="W527" s="516">
        <f t="shared" ref="W527:W529" si="533">IF(P527&gt;0,ROUND((L527/P527),3),0)</f>
        <v>0</v>
      </c>
      <c r="X527" s="517">
        <f t="shared" ref="X527:X529" si="534">IF(U527&gt;0,ROUND((Q527/U527),3),0)</f>
        <v>0</v>
      </c>
    </row>
    <row r="528" spans="1:25" s="78" customFormat="1" ht="15" hidden="1" thickTop="1" thickBot="1">
      <c r="A528" s="247"/>
      <c r="B528" s="1083" t="s">
        <v>497</v>
      </c>
      <c r="C528" s="1181">
        <v>3132</v>
      </c>
      <c r="D528" s="141"/>
      <c r="E528" s="107" t="s">
        <v>650</v>
      </c>
      <c r="F528" s="90" t="s">
        <v>26</v>
      </c>
      <c r="G528" s="328">
        <f>H528+I528</f>
        <v>0</v>
      </c>
      <c r="H528" s="509"/>
      <c r="I528" s="913"/>
      <c r="J528" s="973"/>
      <c r="K528" s="772">
        <f>G528+J528</f>
        <v>0</v>
      </c>
      <c r="L528" s="328">
        <f>M528+N528</f>
        <v>0</v>
      </c>
      <c r="M528" s="509"/>
      <c r="N528" s="696"/>
      <c r="O528" s="510"/>
      <c r="P528" s="772">
        <f>L528+O528</f>
        <v>0</v>
      </c>
      <c r="Q528" s="328">
        <f>R528+S528</f>
        <v>0</v>
      </c>
      <c r="R528" s="509"/>
      <c r="S528" s="696"/>
      <c r="T528" s="696"/>
      <c r="U528" s="772">
        <f>Q528+T528</f>
        <v>0</v>
      </c>
      <c r="V528" s="511">
        <f t="shared" si="532"/>
        <v>0</v>
      </c>
      <c r="W528" s="512">
        <f t="shared" si="533"/>
        <v>0</v>
      </c>
      <c r="X528" s="513">
        <f t="shared" si="534"/>
        <v>0</v>
      </c>
      <c r="Y528" s="86"/>
    </row>
    <row r="529" spans="1:25" s="78" customFormat="1" ht="16.8" hidden="1" thickTop="1" thickBot="1">
      <c r="A529" s="74"/>
      <c r="B529" s="1083" t="s">
        <v>658</v>
      </c>
      <c r="C529" s="1193">
        <v>3132</v>
      </c>
      <c r="D529" s="115"/>
      <c r="E529" s="300" t="s">
        <v>413</v>
      </c>
      <c r="F529" s="166" t="s">
        <v>26</v>
      </c>
      <c r="G529" s="384">
        <f>H529+I529</f>
        <v>0</v>
      </c>
      <c r="H529" s="385"/>
      <c r="I529" s="908"/>
      <c r="J529" s="968"/>
      <c r="K529" s="773">
        <f>G529+J529</f>
        <v>0</v>
      </c>
      <c r="L529" s="384">
        <f>M529+N529</f>
        <v>0</v>
      </c>
      <c r="M529" s="385"/>
      <c r="N529" s="386"/>
      <c r="O529" s="842"/>
      <c r="P529" s="773">
        <f>L529+O529</f>
        <v>0</v>
      </c>
      <c r="Q529" s="384">
        <f>R529+S529</f>
        <v>0</v>
      </c>
      <c r="R529" s="385"/>
      <c r="S529" s="386"/>
      <c r="T529" s="386"/>
      <c r="U529" s="773">
        <f>Q529+T529</f>
        <v>0</v>
      </c>
      <c r="V529" s="515">
        <f t="shared" si="532"/>
        <v>0</v>
      </c>
      <c r="W529" s="516">
        <f t="shared" si="533"/>
        <v>0</v>
      </c>
      <c r="X529" s="517">
        <f t="shared" si="534"/>
        <v>0</v>
      </c>
    </row>
    <row r="530" spans="1:25" s="13" customFormat="1" ht="27.6" hidden="1" thickTop="1" thickBot="1">
      <c r="A530" s="74"/>
      <c r="B530" s="1151" t="s">
        <v>659</v>
      </c>
      <c r="C530" s="1234" t="s">
        <v>311</v>
      </c>
      <c r="D530" s="187"/>
      <c r="E530" s="178" t="s">
        <v>134</v>
      </c>
      <c r="F530" s="186" t="s">
        <v>26</v>
      </c>
      <c r="G530" s="1015" t="s">
        <v>20</v>
      </c>
      <c r="H530" s="32" t="s">
        <v>20</v>
      </c>
      <c r="I530" s="1016" t="s">
        <v>20</v>
      </c>
      <c r="J530" s="1017" t="s">
        <v>20</v>
      </c>
      <c r="K530" s="1018" t="s">
        <v>20</v>
      </c>
      <c r="L530" s="1015" t="s">
        <v>20</v>
      </c>
      <c r="M530" s="32" t="s">
        <v>20</v>
      </c>
      <c r="N530" s="1016" t="s">
        <v>20</v>
      </c>
      <c r="O530" s="1017" t="s">
        <v>20</v>
      </c>
      <c r="P530" s="1018" t="s">
        <v>20</v>
      </c>
      <c r="Q530" s="1015" t="s">
        <v>20</v>
      </c>
      <c r="R530" s="32" t="s">
        <v>20</v>
      </c>
      <c r="S530" s="1016" t="s">
        <v>20</v>
      </c>
      <c r="T530" s="1017" t="s">
        <v>20</v>
      </c>
      <c r="U530" s="1018" t="s">
        <v>20</v>
      </c>
      <c r="V530" s="1015" t="s">
        <v>20</v>
      </c>
      <c r="W530" s="32" t="s">
        <v>20</v>
      </c>
      <c r="X530" s="1016" t="s">
        <v>20</v>
      </c>
    </row>
    <row r="531" spans="1:25" s="40" customFormat="1" ht="18.600000000000001" hidden="1" thickBot="1">
      <c r="A531" s="597"/>
      <c r="B531" s="1058" t="s">
        <v>498</v>
      </c>
      <c r="C531" s="1198" t="s">
        <v>317</v>
      </c>
      <c r="D531" s="58"/>
      <c r="E531" s="182" t="s">
        <v>318</v>
      </c>
      <c r="F531" s="63" t="s">
        <v>26</v>
      </c>
      <c r="G531" s="371">
        <f t="shared" ref="G531:H531" si="535">G532+G538</f>
        <v>0</v>
      </c>
      <c r="H531" s="372">
        <f t="shared" si="535"/>
        <v>0</v>
      </c>
      <c r="I531" s="901">
        <f>I532+I538</f>
        <v>0</v>
      </c>
      <c r="J531" s="770">
        <f t="shared" ref="J531" si="536">J532+J538</f>
        <v>0</v>
      </c>
      <c r="K531" s="770">
        <f>K532+K538</f>
        <v>0</v>
      </c>
      <c r="L531" s="371">
        <f t="shared" ref="L531:M531" si="537">L532+L538</f>
        <v>0</v>
      </c>
      <c r="M531" s="372">
        <f t="shared" si="537"/>
        <v>0</v>
      </c>
      <c r="N531" s="373">
        <f>N532+N538</f>
        <v>0</v>
      </c>
      <c r="O531" s="424">
        <f t="shared" ref="O531" si="538">O532+O538</f>
        <v>0</v>
      </c>
      <c r="P531" s="770">
        <f>P532+P538</f>
        <v>0</v>
      </c>
      <c r="Q531" s="371">
        <f t="shared" ref="Q531:R531" si="539">Q532+Q538</f>
        <v>0</v>
      </c>
      <c r="R531" s="372">
        <f t="shared" si="539"/>
        <v>0</v>
      </c>
      <c r="S531" s="373">
        <f>S532+S538</f>
        <v>0</v>
      </c>
      <c r="T531" s="373">
        <f t="shared" ref="T531" si="540">T532+T538</f>
        <v>0</v>
      </c>
      <c r="U531" s="770">
        <f>U532+U538</f>
        <v>0</v>
      </c>
      <c r="V531" s="487">
        <f t="shared" ref="V531:V536" si="541">IF(K531&gt;0,ROUND((G531/K531),3),0)</f>
        <v>0</v>
      </c>
      <c r="W531" s="488">
        <f t="shared" ref="W531:W536" si="542">IF(P531&gt;0,ROUND((L531/P531),3),0)</f>
        <v>0</v>
      </c>
      <c r="X531" s="489">
        <f t="shared" ref="X531:X536" si="543">IF(U531&gt;0,ROUND((Q531/U531),3),0)</f>
        <v>0</v>
      </c>
    </row>
    <row r="532" spans="1:25" s="55" customFormat="1" ht="18.600000000000001" hidden="1" thickBot="1">
      <c r="A532" s="597"/>
      <c r="B532" s="1110" t="s">
        <v>499</v>
      </c>
      <c r="C532" s="1219">
        <v>3142</v>
      </c>
      <c r="D532" s="336"/>
      <c r="E532" s="337" t="s">
        <v>400</v>
      </c>
      <c r="F532" s="338" t="s">
        <v>26</v>
      </c>
      <c r="G532" s="425">
        <f t="shared" ref="G532:K532" si="544">ROUND(G533+G534+G535+G536,1)</f>
        <v>0</v>
      </c>
      <c r="H532" s="298">
        <f t="shared" si="544"/>
        <v>0</v>
      </c>
      <c r="I532" s="939">
        <f t="shared" si="544"/>
        <v>0</v>
      </c>
      <c r="J532" s="787">
        <f t="shared" si="544"/>
        <v>0</v>
      </c>
      <c r="K532" s="787">
        <f t="shared" si="544"/>
        <v>0</v>
      </c>
      <c r="L532" s="425">
        <f t="shared" ref="L532" si="545">ROUND(L533+L534+L535+L536,1)</f>
        <v>0</v>
      </c>
      <c r="M532" s="298">
        <f t="shared" ref="M532" si="546">ROUND(M533+M534+M535+M536,1)</f>
        <v>0</v>
      </c>
      <c r="N532" s="299">
        <f t="shared" ref="N532" si="547">ROUND(N533+N534+N535+N536,1)</f>
        <v>0</v>
      </c>
      <c r="O532" s="471">
        <f t="shared" ref="O532" si="548">ROUND(O533+O534+O535+O536,1)</f>
        <v>0</v>
      </c>
      <c r="P532" s="787">
        <f t="shared" ref="P532" si="549">ROUND(P533+P534+P535+P536,1)</f>
        <v>0</v>
      </c>
      <c r="Q532" s="425">
        <f t="shared" ref="Q532" si="550">ROUND(Q533+Q534+Q535+Q536,1)</f>
        <v>0</v>
      </c>
      <c r="R532" s="298">
        <f t="shared" ref="R532" si="551">ROUND(R533+R534+R535+R536,1)</f>
        <v>0</v>
      </c>
      <c r="S532" s="299">
        <f t="shared" ref="S532" si="552">ROUND(S533+S534+S535+S536,1)</f>
        <v>0</v>
      </c>
      <c r="T532" s="299">
        <f t="shared" ref="T532" si="553">ROUND(T533+T534+T535+T536,1)</f>
        <v>0</v>
      </c>
      <c r="U532" s="787">
        <f t="shared" ref="U532" si="554">ROUND(U533+U534+U535+U536,1)</f>
        <v>0</v>
      </c>
      <c r="V532" s="551">
        <f t="shared" si="541"/>
        <v>0</v>
      </c>
      <c r="W532" s="552">
        <f t="shared" si="542"/>
        <v>0</v>
      </c>
      <c r="X532" s="553">
        <f t="shared" si="543"/>
        <v>0</v>
      </c>
    </row>
    <row r="533" spans="1:25" s="13" customFormat="1" ht="16.2" hidden="1" thickBot="1">
      <c r="A533" s="74"/>
      <c r="B533" s="1081" t="s">
        <v>500</v>
      </c>
      <c r="C533" s="1269" t="s">
        <v>319</v>
      </c>
      <c r="D533" s="227" t="s">
        <v>40</v>
      </c>
      <c r="E533" s="89" t="s">
        <v>384</v>
      </c>
      <c r="F533" s="112" t="s">
        <v>26</v>
      </c>
      <c r="G533" s="292">
        <f>H533+I533</f>
        <v>0</v>
      </c>
      <c r="H533" s="293"/>
      <c r="I533" s="931"/>
      <c r="J533" s="991"/>
      <c r="K533" s="771">
        <f>G533+J533</f>
        <v>0</v>
      </c>
      <c r="L533" s="292">
        <f>M533+N533</f>
        <v>0</v>
      </c>
      <c r="M533" s="293"/>
      <c r="N533" s="294"/>
      <c r="O533" s="859"/>
      <c r="P533" s="771">
        <f>L533+O533</f>
        <v>0</v>
      </c>
      <c r="Q533" s="292">
        <f>R533+S533</f>
        <v>0</v>
      </c>
      <c r="R533" s="293"/>
      <c r="S533" s="294"/>
      <c r="T533" s="294"/>
      <c r="U533" s="771">
        <f>Q533+T533</f>
        <v>0</v>
      </c>
      <c r="V533" s="557">
        <f t="shared" si="541"/>
        <v>0</v>
      </c>
      <c r="W533" s="558">
        <f t="shared" si="542"/>
        <v>0</v>
      </c>
      <c r="X533" s="559">
        <f t="shared" si="543"/>
        <v>0</v>
      </c>
    </row>
    <row r="534" spans="1:25" s="263" customFormat="1" ht="16.8" hidden="1" thickTop="1" thickBot="1">
      <c r="A534" s="74"/>
      <c r="B534" s="1083" t="s">
        <v>501</v>
      </c>
      <c r="C534" s="1193">
        <v>3142</v>
      </c>
      <c r="D534" s="115" t="s">
        <v>75</v>
      </c>
      <c r="E534" s="300" t="s">
        <v>398</v>
      </c>
      <c r="F534" s="166" t="s">
        <v>26</v>
      </c>
      <c r="G534" s="384">
        <f>H534+I534</f>
        <v>0</v>
      </c>
      <c r="H534" s="385"/>
      <c r="I534" s="908"/>
      <c r="J534" s="968"/>
      <c r="K534" s="773">
        <f>G534+J534</f>
        <v>0</v>
      </c>
      <c r="L534" s="384">
        <f>M534+N534</f>
        <v>0</v>
      </c>
      <c r="M534" s="385"/>
      <c r="N534" s="386"/>
      <c r="O534" s="842"/>
      <c r="P534" s="773">
        <f>L534+O534</f>
        <v>0</v>
      </c>
      <c r="Q534" s="384">
        <f>R534+S534</f>
        <v>0</v>
      </c>
      <c r="R534" s="385"/>
      <c r="S534" s="386"/>
      <c r="T534" s="386"/>
      <c r="U534" s="773">
        <f>Q534+T534</f>
        <v>0</v>
      </c>
      <c r="V534" s="515">
        <f t="shared" si="541"/>
        <v>0</v>
      </c>
      <c r="W534" s="516">
        <f t="shared" si="542"/>
        <v>0</v>
      </c>
      <c r="X534" s="517">
        <f t="shared" si="543"/>
        <v>0</v>
      </c>
    </row>
    <row r="535" spans="1:25" s="78" customFormat="1" ht="15" hidden="1" thickTop="1" thickBot="1">
      <c r="A535" s="247"/>
      <c r="B535" s="1083" t="s">
        <v>502</v>
      </c>
      <c r="C535" s="1181">
        <v>3142</v>
      </c>
      <c r="D535" s="141"/>
      <c r="E535" s="107" t="s">
        <v>650</v>
      </c>
      <c r="F535" s="90" t="s">
        <v>26</v>
      </c>
      <c r="G535" s="328">
        <f>H535+I535</f>
        <v>0</v>
      </c>
      <c r="H535" s="509"/>
      <c r="I535" s="913"/>
      <c r="J535" s="973"/>
      <c r="K535" s="772">
        <f>G535+J535</f>
        <v>0</v>
      </c>
      <c r="L535" s="328">
        <f>M535+N535</f>
        <v>0</v>
      </c>
      <c r="M535" s="509"/>
      <c r="N535" s="696"/>
      <c r="O535" s="510"/>
      <c r="P535" s="772">
        <f>L535+O535</f>
        <v>0</v>
      </c>
      <c r="Q535" s="328">
        <f>R535+S535</f>
        <v>0</v>
      </c>
      <c r="R535" s="509"/>
      <c r="S535" s="696"/>
      <c r="T535" s="696"/>
      <c r="U535" s="772">
        <f>Q535+T535</f>
        <v>0</v>
      </c>
      <c r="V535" s="511">
        <f t="shared" si="541"/>
        <v>0</v>
      </c>
      <c r="W535" s="512">
        <f t="shared" si="542"/>
        <v>0</v>
      </c>
      <c r="X535" s="513">
        <f t="shared" si="543"/>
        <v>0</v>
      </c>
      <c r="Y535" s="86"/>
    </row>
    <row r="536" spans="1:25" s="13" customFormat="1" ht="16.8" hidden="1" thickTop="1" thickBot="1">
      <c r="A536" s="74"/>
      <c r="B536" s="1083" t="s">
        <v>660</v>
      </c>
      <c r="C536" s="1193">
        <v>3142</v>
      </c>
      <c r="D536" s="115"/>
      <c r="E536" s="300" t="s">
        <v>414</v>
      </c>
      <c r="F536" s="166" t="s">
        <v>26</v>
      </c>
      <c r="G536" s="384">
        <f>H536+I536</f>
        <v>0</v>
      </c>
      <c r="H536" s="385"/>
      <c r="I536" s="908"/>
      <c r="J536" s="968"/>
      <c r="K536" s="773">
        <f>G536+J536</f>
        <v>0</v>
      </c>
      <c r="L536" s="384">
        <f>M536+N536</f>
        <v>0</v>
      </c>
      <c r="M536" s="385"/>
      <c r="N536" s="386"/>
      <c r="O536" s="842"/>
      <c r="P536" s="773">
        <f>L536+O536</f>
        <v>0</v>
      </c>
      <c r="Q536" s="384">
        <f>R536+S536</f>
        <v>0</v>
      </c>
      <c r="R536" s="385"/>
      <c r="S536" s="386"/>
      <c r="T536" s="386"/>
      <c r="U536" s="773">
        <f>Q536+T536</f>
        <v>0</v>
      </c>
      <c r="V536" s="511">
        <f t="shared" si="541"/>
        <v>0</v>
      </c>
      <c r="W536" s="512">
        <f t="shared" si="542"/>
        <v>0</v>
      </c>
      <c r="X536" s="513">
        <f t="shared" si="543"/>
        <v>0</v>
      </c>
    </row>
    <row r="537" spans="1:25" s="13" customFormat="1" ht="27.6" hidden="1" thickTop="1" thickBot="1">
      <c r="A537" s="597"/>
      <c r="B537" s="1151" t="s">
        <v>661</v>
      </c>
      <c r="C537" s="1270" t="s">
        <v>319</v>
      </c>
      <c r="D537" s="319"/>
      <c r="E537" s="320" t="s">
        <v>134</v>
      </c>
      <c r="F537" s="344" t="s">
        <v>26</v>
      </c>
      <c r="G537" s="1015" t="s">
        <v>20</v>
      </c>
      <c r="H537" s="32" t="s">
        <v>20</v>
      </c>
      <c r="I537" s="1016" t="s">
        <v>20</v>
      </c>
      <c r="J537" s="1017" t="s">
        <v>20</v>
      </c>
      <c r="K537" s="1018" t="s">
        <v>20</v>
      </c>
      <c r="L537" s="1015" t="s">
        <v>20</v>
      </c>
      <c r="M537" s="32" t="s">
        <v>20</v>
      </c>
      <c r="N537" s="1016" t="s">
        <v>20</v>
      </c>
      <c r="O537" s="1017" t="s">
        <v>20</v>
      </c>
      <c r="P537" s="1018" t="s">
        <v>20</v>
      </c>
      <c r="Q537" s="1015" t="s">
        <v>20</v>
      </c>
      <c r="R537" s="32" t="s">
        <v>20</v>
      </c>
      <c r="S537" s="1016" t="s">
        <v>20</v>
      </c>
      <c r="T537" s="1017" t="s">
        <v>20</v>
      </c>
      <c r="U537" s="1018" t="s">
        <v>20</v>
      </c>
      <c r="V537" s="1015" t="s">
        <v>20</v>
      </c>
      <c r="W537" s="32" t="s">
        <v>20</v>
      </c>
      <c r="X537" s="1016" t="s">
        <v>20</v>
      </c>
    </row>
    <row r="538" spans="1:25" s="55" customFormat="1" ht="18.600000000000001" hidden="1" thickBot="1">
      <c r="A538" s="597"/>
      <c r="B538" s="1110" t="s">
        <v>503</v>
      </c>
      <c r="C538" s="1219">
        <v>3143</v>
      </c>
      <c r="D538" s="336"/>
      <c r="E538" s="337" t="s">
        <v>401</v>
      </c>
      <c r="F538" s="338" t="s">
        <v>26</v>
      </c>
      <c r="G538" s="470">
        <f t="shared" ref="G538:K538" si="555">ROUND(G539+G540+G541+G542,1)</f>
        <v>0</v>
      </c>
      <c r="H538" s="298">
        <f t="shared" si="555"/>
        <v>0</v>
      </c>
      <c r="I538" s="944">
        <f t="shared" si="555"/>
        <v>0</v>
      </c>
      <c r="J538" s="787">
        <f t="shared" si="555"/>
        <v>0</v>
      </c>
      <c r="K538" s="787">
        <f t="shared" si="555"/>
        <v>0</v>
      </c>
      <c r="L538" s="470">
        <f t="shared" ref="L538:U538" si="556">ROUND(L539+L540+L541+L542,1)</f>
        <v>0</v>
      </c>
      <c r="M538" s="298">
        <f t="shared" si="556"/>
        <v>0</v>
      </c>
      <c r="N538" s="471">
        <f t="shared" si="556"/>
        <v>0</v>
      </c>
      <c r="O538" s="471">
        <f t="shared" si="556"/>
        <v>0</v>
      </c>
      <c r="P538" s="787">
        <f t="shared" si="556"/>
        <v>0</v>
      </c>
      <c r="Q538" s="470">
        <f t="shared" si="556"/>
        <v>0</v>
      </c>
      <c r="R538" s="298">
        <f t="shared" si="556"/>
        <v>0</v>
      </c>
      <c r="S538" s="471">
        <f t="shared" si="556"/>
        <v>0</v>
      </c>
      <c r="T538" s="471">
        <f t="shared" si="556"/>
        <v>0</v>
      </c>
      <c r="U538" s="787">
        <f t="shared" si="556"/>
        <v>0</v>
      </c>
      <c r="V538" s="551">
        <f t="shared" ref="V538:V542" si="557">IF(K538&gt;0,ROUND((G538/K538),3),0)</f>
        <v>0</v>
      </c>
      <c r="W538" s="552">
        <f t="shared" ref="W538:W542" si="558">IF(P538&gt;0,ROUND((L538/P538),3),0)</f>
        <v>0</v>
      </c>
      <c r="X538" s="553">
        <f t="shared" ref="X538:X542" si="559">IF(U538&gt;0,ROUND((Q538/U538),3),0)</f>
        <v>0</v>
      </c>
    </row>
    <row r="539" spans="1:25" s="13" customFormat="1" ht="27" hidden="1" thickBot="1">
      <c r="A539" s="597"/>
      <c r="B539" s="1153" t="s">
        <v>504</v>
      </c>
      <c r="C539" s="1271" t="s">
        <v>320</v>
      </c>
      <c r="D539" s="464" t="s">
        <v>40</v>
      </c>
      <c r="E539" s="465" t="s">
        <v>385</v>
      </c>
      <c r="F539" s="466" t="s">
        <v>26</v>
      </c>
      <c r="G539" s="467">
        <f>H539+I539</f>
        <v>0</v>
      </c>
      <c r="H539" s="468"/>
      <c r="I539" s="945"/>
      <c r="J539" s="997"/>
      <c r="K539" s="792">
        <f t="shared" ref="K539:K542" si="560">G539+J539</f>
        <v>0</v>
      </c>
      <c r="L539" s="467">
        <f>M539+N539</f>
        <v>0</v>
      </c>
      <c r="M539" s="468"/>
      <c r="N539" s="469"/>
      <c r="O539" s="867"/>
      <c r="P539" s="792">
        <f t="shared" ref="P539:P542" si="561">L539+O539</f>
        <v>0</v>
      </c>
      <c r="Q539" s="467">
        <f>R539+S539</f>
        <v>0</v>
      </c>
      <c r="R539" s="468"/>
      <c r="S539" s="469"/>
      <c r="T539" s="469"/>
      <c r="U539" s="792">
        <f t="shared" ref="U539:U542" si="562">Q539+T539</f>
        <v>0</v>
      </c>
      <c r="V539" s="557">
        <f t="shared" si="557"/>
        <v>0</v>
      </c>
      <c r="W539" s="558">
        <f t="shared" si="558"/>
        <v>0</v>
      </c>
      <c r="X539" s="559">
        <f t="shared" si="559"/>
        <v>0</v>
      </c>
    </row>
    <row r="540" spans="1:25" s="263" customFormat="1" ht="16.8" hidden="1" thickTop="1" thickBot="1">
      <c r="A540" s="74"/>
      <c r="B540" s="1083" t="s">
        <v>505</v>
      </c>
      <c r="C540" s="1193">
        <v>3143</v>
      </c>
      <c r="D540" s="115" t="s">
        <v>75</v>
      </c>
      <c r="E540" s="300" t="s">
        <v>398</v>
      </c>
      <c r="F540" s="166" t="s">
        <v>26</v>
      </c>
      <c r="G540" s="384">
        <f>H540+I540</f>
        <v>0</v>
      </c>
      <c r="H540" s="385"/>
      <c r="I540" s="908"/>
      <c r="J540" s="968"/>
      <c r="K540" s="773">
        <f t="shared" si="560"/>
        <v>0</v>
      </c>
      <c r="L540" s="384">
        <f>M540+N540</f>
        <v>0</v>
      </c>
      <c r="M540" s="385"/>
      <c r="N540" s="386"/>
      <c r="O540" s="842"/>
      <c r="P540" s="773">
        <f t="shared" si="561"/>
        <v>0</v>
      </c>
      <c r="Q540" s="384">
        <f>R540+S540</f>
        <v>0</v>
      </c>
      <c r="R540" s="385"/>
      <c r="S540" s="386"/>
      <c r="T540" s="386"/>
      <c r="U540" s="773">
        <f t="shared" si="562"/>
        <v>0</v>
      </c>
      <c r="V540" s="515">
        <f t="shared" si="557"/>
        <v>0</v>
      </c>
      <c r="W540" s="516">
        <f t="shared" si="558"/>
        <v>0</v>
      </c>
      <c r="X540" s="517">
        <f t="shared" si="559"/>
        <v>0</v>
      </c>
    </row>
    <row r="541" spans="1:25" s="78" customFormat="1" ht="15" hidden="1" thickTop="1" thickBot="1">
      <c r="A541" s="247"/>
      <c r="B541" s="1083" t="s">
        <v>506</v>
      </c>
      <c r="C541" s="1181">
        <v>3143</v>
      </c>
      <c r="D541" s="141"/>
      <c r="E541" s="107" t="s">
        <v>650</v>
      </c>
      <c r="F541" s="90" t="s">
        <v>26</v>
      </c>
      <c r="G541" s="328">
        <f>H541+I541</f>
        <v>0</v>
      </c>
      <c r="H541" s="509"/>
      <c r="I541" s="913"/>
      <c r="J541" s="973"/>
      <c r="K541" s="772">
        <f t="shared" si="560"/>
        <v>0</v>
      </c>
      <c r="L541" s="328">
        <f>M541+N541</f>
        <v>0</v>
      </c>
      <c r="M541" s="509"/>
      <c r="N541" s="696"/>
      <c r="O541" s="510"/>
      <c r="P541" s="772">
        <f t="shared" si="561"/>
        <v>0</v>
      </c>
      <c r="Q541" s="328">
        <f>R541+S541</f>
        <v>0</v>
      </c>
      <c r="R541" s="509"/>
      <c r="S541" s="696"/>
      <c r="T541" s="696"/>
      <c r="U541" s="772">
        <f t="shared" si="562"/>
        <v>0</v>
      </c>
      <c r="V541" s="511">
        <f t="shared" si="557"/>
        <v>0</v>
      </c>
      <c r="W541" s="512">
        <f t="shared" si="558"/>
        <v>0</v>
      </c>
      <c r="X541" s="513">
        <f t="shared" si="559"/>
        <v>0</v>
      </c>
      <c r="Y541" s="86"/>
    </row>
    <row r="542" spans="1:25" s="13" customFormat="1" ht="16.8" hidden="1" thickTop="1" thickBot="1">
      <c r="A542" s="74"/>
      <c r="B542" s="1083" t="s">
        <v>662</v>
      </c>
      <c r="C542" s="1193">
        <v>3143</v>
      </c>
      <c r="D542" s="115"/>
      <c r="E542" s="300" t="s">
        <v>414</v>
      </c>
      <c r="F542" s="166" t="s">
        <v>26</v>
      </c>
      <c r="G542" s="384">
        <f>H542+I542</f>
        <v>0</v>
      </c>
      <c r="H542" s="385"/>
      <c r="I542" s="908"/>
      <c r="J542" s="968"/>
      <c r="K542" s="773">
        <f t="shared" si="560"/>
        <v>0</v>
      </c>
      <c r="L542" s="384">
        <f>M542+N542</f>
        <v>0</v>
      </c>
      <c r="M542" s="385"/>
      <c r="N542" s="386"/>
      <c r="O542" s="842"/>
      <c r="P542" s="773">
        <f t="shared" si="561"/>
        <v>0</v>
      </c>
      <c r="Q542" s="384">
        <f>R542+S542</f>
        <v>0</v>
      </c>
      <c r="R542" s="385"/>
      <c r="S542" s="386"/>
      <c r="T542" s="386"/>
      <c r="U542" s="773">
        <f t="shared" si="562"/>
        <v>0</v>
      </c>
      <c r="V542" s="511">
        <f t="shared" si="557"/>
        <v>0</v>
      </c>
      <c r="W542" s="512">
        <f t="shared" si="558"/>
        <v>0</v>
      </c>
      <c r="X542" s="513">
        <f t="shared" si="559"/>
        <v>0</v>
      </c>
    </row>
    <row r="543" spans="1:25" s="13" customFormat="1" ht="27.6" hidden="1" thickTop="1" thickBot="1">
      <c r="A543" s="597"/>
      <c r="B543" s="1151" t="s">
        <v>663</v>
      </c>
      <c r="C543" s="1223">
        <v>3143</v>
      </c>
      <c r="D543" s="321"/>
      <c r="E543" s="322" t="s">
        <v>134</v>
      </c>
      <c r="F543" s="323" t="s">
        <v>26</v>
      </c>
      <c r="G543" s="1015" t="s">
        <v>20</v>
      </c>
      <c r="H543" s="32" t="s">
        <v>20</v>
      </c>
      <c r="I543" s="1016" t="s">
        <v>20</v>
      </c>
      <c r="J543" s="1017" t="s">
        <v>20</v>
      </c>
      <c r="K543" s="1018" t="s">
        <v>20</v>
      </c>
      <c r="L543" s="1015" t="s">
        <v>20</v>
      </c>
      <c r="M543" s="32" t="s">
        <v>20</v>
      </c>
      <c r="N543" s="1016" t="s">
        <v>20</v>
      </c>
      <c r="O543" s="1017" t="s">
        <v>20</v>
      </c>
      <c r="P543" s="1018" t="s">
        <v>20</v>
      </c>
      <c r="Q543" s="1015" t="s">
        <v>20</v>
      </c>
      <c r="R543" s="32" t="s">
        <v>20</v>
      </c>
      <c r="S543" s="1016" t="s">
        <v>20</v>
      </c>
      <c r="T543" s="1017" t="s">
        <v>20</v>
      </c>
      <c r="U543" s="1018" t="s">
        <v>20</v>
      </c>
      <c r="V543" s="1015" t="s">
        <v>20</v>
      </c>
      <c r="W543" s="32" t="s">
        <v>20</v>
      </c>
      <c r="X543" s="1016" t="s">
        <v>20</v>
      </c>
    </row>
    <row r="544" spans="1:25" s="40" customFormat="1" ht="18.600000000000001" hidden="1" thickBot="1">
      <c r="A544" s="597"/>
      <c r="B544" s="1058" t="s">
        <v>507</v>
      </c>
      <c r="C544" s="1272" t="s">
        <v>321</v>
      </c>
      <c r="D544" s="349"/>
      <c r="E544" s="350" t="s">
        <v>322</v>
      </c>
      <c r="F544" s="351" t="s">
        <v>26</v>
      </c>
      <c r="G544" s="371">
        <f t="shared" ref="G544:U544" si="563">ROUND(G545,1)</f>
        <v>0</v>
      </c>
      <c r="H544" s="372">
        <f t="shared" si="563"/>
        <v>0</v>
      </c>
      <c r="I544" s="901">
        <f t="shared" si="563"/>
        <v>0</v>
      </c>
      <c r="J544" s="770">
        <f t="shared" si="563"/>
        <v>0</v>
      </c>
      <c r="K544" s="770">
        <f t="shared" si="563"/>
        <v>0</v>
      </c>
      <c r="L544" s="371">
        <f t="shared" si="563"/>
        <v>0</v>
      </c>
      <c r="M544" s="372">
        <f t="shared" si="563"/>
        <v>0</v>
      </c>
      <c r="N544" s="373">
        <f t="shared" si="563"/>
        <v>0</v>
      </c>
      <c r="O544" s="424">
        <f t="shared" si="563"/>
        <v>0</v>
      </c>
      <c r="P544" s="770">
        <f t="shared" si="563"/>
        <v>0</v>
      </c>
      <c r="Q544" s="371">
        <f t="shared" si="563"/>
        <v>0</v>
      </c>
      <c r="R544" s="372">
        <f t="shared" si="563"/>
        <v>0</v>
      </c>
      <c r="S544" s="373">
        <f t="shared" si="563"/>
        <v>0</v>
      </c>
      <c r="T544" s="373">
        <f t="shared" si="563"/>
        <v>0</v>
      </c>
      <c r="U544" s="770">
        <f t="shared" si="563"/>
        <v>0</v>
      </c>
      <c r="V544" s="484">
        <f t="shared" ref="V544:V545" si="564">IF(K544&gt;0,ROUND((G544/K544),3),0)</f>
        <v>0</v>
      </c>
      <c r="W544" s="485">
        <f t="shared" ref="W544:W545" si="565">IF(P544&gt;0,ROUND((L544/P544),3),0)</f>
        <v>0</v>
      </c>
      <c r="X544" s="486">
        <f t="shared" ref="X544:X545" si="566">IF(U544&gt;0,ROUND((Q544/U544),3),0)</f>
        <v>0</v>
      </c>
    </row>
    <row r="545" spans="1:24" s="78" customFormat="1" ht="16.2" hidden="1" thickBot="1">
      <c r="A545" s="74"/>
      <c r="B545" s="1092" t="s">
        <v>508</v>
      </c>
      <c r="C545" s="1181">
        <v>3160</v>
      </c>
      <c r="D545" s="124" t="s">
        <v>40</v>
      </c>
      <c r="E545" s="96" t="s">
        <v>390</v>
      </c>
      <c r="F545" s="348" t="s">
        <v>26</v>
      </c>
      <c r="G545" s="328">
        <f>H545+I545</f>
        <v>0</v>
      </c>
      <c r="H545" s="382"/>
      <c r="I545" s="905"/>
      <c r="J545" s="965"/>
      <c r="K545" s="772">
        <f t="shared" ref="K545" si="567">G545+J545</f>
        <v>0</v>
      </c>
      <c r="L545" s="328">
        <f>M545+N545</f>
        <v>0</v>
      </c>
      <c r="M545" s="382"/>
      <c r="N545" s="383"/>
      <c r="O545" s="839"/>
      <c r="P545" s="772">
        <f t="shared" ref="P545" si="568">L545+O545</f>
        <v>0</v>
      </c>
      <c r="Q545" s="328">
        <f>R545+S545</f>
        <v>0</v>
      </c>
      <c r="R545" s="382"/>
      <c r="S545" s="383"/>
      <c r="T545" s="383"/>
      <c r="U545" s="772">
        <f t="shared" ref="U545" si="569">Q545+T545</f>
        <v>0</v>
      </c>
      <c r="V545" s="511">
        <f t="shared" si="564"/>
        <v>0</v>
      </c>
      <c r="W545" s="512">
        <f t="shared" si="565"/>
        <v>0</v>
      </c>
      <c r="X545" s="513">
        <f t="shared" si="566"/>
        <v>0</v>
      </c>
    </row>
    <row r="546" spans="1:24" s="13" customFormat="1" ht="27.6" hidden="1" thickTop="1" thickBot="1">
      <c r="A546" s="74"/>
      <c r="B546" s="1154" t="s">
        <v>509</v>
      </c>
      <c r="C546" s="1273">
        <v>3160</v>
      </c>
      <c r="D546" s="651"/>
      <c r="E546" s="652" t="s">
        <v>134</v>
      </c>
      <c r="F546" s="323" t="s">
        <v>26</v>
      </c>
      <c r="G546" s="1015" t="s">
        <v>20</v>
      </c>
      <c r="H546" s="32" t="s">
        <v>20</v>
      </c>
      <c r="I546" s="1016" t="s">
        <v>20</v>
      </c>
      <c r="J546" s="1017" t="s">
        <v>20</v>
      </c>
      <c r="K546" s="1018" t="s">
        <v>20</v>
      </c>
      <c r="L546" s="1015" t="s">
        <v>20</v>
      </c>
      <c r="M546" s="32" t="s">
        <v>20</v>
      </c>
      <c r="N546" s="1016" t="s">
        <v>20</v>
      </c>
      <c r="O546" s="1017" t="s">
        <v>20</v>
      </c>
      <c r="P546" s="1018" t="s">
        <v>20</v>
      </c>
      <c r="Q546" s="1015" t="s">
        <v>20</v>
      </c>
      <c r="R546" s="32" t="s">
        <v>20</v>
      </c>
      <c r="S546" s="1016" t="s">
        <v>20</v>
      </c>
      <c r="T546" s="1017" t="s">
        <v>20</v>
      </c>
      <c r="U546" s="1018" t="s">
        <v>20</v>
      </c>
      <c r="V546" s="1015" t="s">
        <v>20</v>
      </c>
      <c r="W546" s="32" t="s">
        <v>20</v>
      </c>
      <c r="X546" s="1016" t="s">
        <v>20</v>
      </c>
    </row>
    <row r="547" spans="1:24" s="40" customFormat="1" ht="21.75" hidden="1" customHeight="1" thickBot="1">
      <c r="A547" s="597"/>
      <c r="B547" s="1129" t="s">
        <v>510</v>
      </c>
      <c r="C547" s="1274">
        <v>3200</v>
      </c>
      <c r="D547" s="349"/>
      <c r="E547" s="350" t="s">
        <v>512</v>
      </c>
      <c r="F547" s="351" t="s">
        <v>26</v>
      </c>
      <c r="G547" s="648">
        <f>ROUND(G548,1)</f>
        <v>0</v>
      </c>
      <c r="H547" s="649">
        <f t="shared" ref="H547:T547" si="570">ROUND(H548,1)</f>
        <v>0</v>
      </c>
      <c r="I547" s="959">
        <f>ROUND(I548,1)</f>
        <v>0</v>
      </c>
      <c r="J547" s="799">
        <f t="shared" si="570"/>
        <v>0</v>
      </c>
      <c r="K547" s="799">
        <f>ROUND(K548,1)</f>
        <v>0</v>
      </c>
      <c r="L547" s="648">
        <f>ROUND(L548,1)</f>
        <v>0</v>
      </c>
      <c r="M547" s="649">
        <f t="shared" si="570"/>
        <v>0</v>
      </c>
      <c r="N547" s="650">
        <f>ROUND(N548,1)</f>
        <v>0</v>
      </c>
      <c r="O547" s="879">
        <f t="shared" si="570"/>
        <v>0</v>
      </c>
      <c r="P547" s="799">
        <f>ROUND(P548,1)</f>
        <v>0</v>
      </c>
      <c r="Q547" s="648">
        <f>ROUND(Q548,1)</f>
        <v>0</v>
      </c>
      <c r="R547" s="649">
        <f t="shared" si="570"/>
        <v>0</v>
      </c>
      <c r="S547" s="650">
        <f>ROUND(S548,1)</f>
        <v>0</v>
      </c>
      <c r="T547" s="650">
        <f t="shared" si="570"/>
        <v>0</v>
      </c>
      <c r="U547" s="799">
        <f>ROUND(U548,1)</f>
        <v>0</v>
      </c>
      <c r="V547" s="484">
        <f t="shared" ref="V547:V549" si="571">IF(K547&gt;0,ROUND((G547/K547),3),0)</f>
        <v>0</v>
      </c>
      <c r="W547" s="485">
        <f t="shared" ref="W547:W549" si="572">IF(P547&gt;0,ROUND((L547/P547),3),0)</f>
        <v>0</v>
      </c>
      <c r="X547" s="486">
        <f t="shared" ref="X547:X549" si="573">IF(U547&gt;0,ROUND((Q547/U547),3),0)</f>
        <v>0</v>
      </c>
    </row>
    <row r="548" spans="1:24" s="78" customFormat="1" ht="19.5" hidden="1" customHeight="1" thickBot="1">
      <c r="A548" s="74"/>
      <c r="B548" s="1155" t="s">
        <v>511</v>
      </c>
      <c r="C548" s="1275">
        <v>3210</v>
      </c>
      <c r="D548" s="654"/>
      <c r="E548" s="655" t="s">
        <v>431</v>
      </c>
      <c r="F548" s="653" t="s">
        <v>26</v>
      </c>
      <c r="G548" s="656">
        <f>H548+I548</f>
        <v>0</v>
      </c>
      <c r="H548" s="462"/>
      <c r="I548" s="958"/>
      <c r="J548" s="1008"/>
      <c r="K548" s="800">
        <f t="shared" ref="K548" si="574">G548+J548</f>
        <v>0</v>
      </c>
      <c r="L548" s="656">
        <f>M548+N548</f>
        <v>0</v>
      </c>
      <c r="M548" s="462"/>
      <c r="N548" s="463"/>
      <c r="O548" s="878"/>
      <c r="P548" s="800">
        <f t="shared" ref="P548" si="575">L548+O548</f>
        <v>0</v>
      </c>
      <c r="Q548" s="656">
        <f>R548+S548</f>
        <v>0</v>
      </c>
      <c r="R548" s="462"/>
      <c r="S548" s="463"/>
      <c r="T548" s="463"/>
      <c r="U548" s="800">
        <f t="shared" ref="U548" si="576">Q548+T548</f>
        <v>0</v>
      </c>
      <c r="V548" s="671">
        <f t="shared" si="571"/>
        <v>0</v>
      </c>
      <c r="W548" s="672">
        <f t="shared" si="572"/>
        <v>0</v>
      </c>
      <c r="X548" s="673">
        <f t="shared" si="573"/>
        <v>0</v>
      </c>
    </row>
    <row r="549" spans="1:24" s="228" customFormat="1" ht="28.8" thickBot="1">
      <c r="A549" s="687"/>
      <c r="B549" s="1372"/>
      <c r="C549" s="1373"/>
      <c r="D549" s="1374"/>
      <c r="E549" s="1375" t="s">
        <v>323</v>
      </c>
      <c r="F549" s="304" t="s">
        <v>26</v>
      </c>
      <c r="G549" s="365">
        <f t="shared" ref="G549:K549" si="577">G24+G406</f>
        <v>5537.5999999999995</v>
      </c>
      <c r="H549" s="366">
        <f t="shared" si="577"/>
        <v>5476.9</v>
      </c>
      <c r="I549" s="894">
        <f>I24+I406</f>
        <v>60.699999999999996</v>
      </c>
      <c r="J549" s="766">
        <f t="shared" ref="J549" si="578">J24+J406</f>
        <v>325.7</v>
      </c>
      <c r="K549" s="766">
        <f t="shared" si="577"/>
        <v>5863.3</v>
      </c>
      <c r="L549" s="365">
        <f t="shared" ref="L549:M549" si="579">L24+L406</f>
        <v>5545.7</v>
      </c>
      <c r="M549" s="366">
        <f t="shared" si="579"/>
        <v>5485</v>
      </c>
      <c r="N549" s="367">
        <f>N24+N406</f>
        <v>60.699999999999996</v>
      </c>
      <c r="O549" s="831">
        <f t="shared" ref="O549:R549" si="580">O24+O406</f>
        <v>333.5</v>
      </c>
      <c r="P549" s="766">
        <f t="shared" si="580"/>
        <v>5879.2</v>
      </c>
      <c r="Q549" s="365">
        <f t="shared" si="580"/>
        <v>5553.7</v>
      </c>
      <c r="R549" s="366">
        <f t="shared" si="580"/>
        <v>5493</v>
      </c>
      <c r="S549" s="367">
        <f>S24+S406</f>
        <v>60.699999999999996</v>
      </c>
      <c r="T549" s="367">
        <f t="shared" ref="T549:U549" si="581">T24+T406</f>
        <v>352.30000000000007</v>
      </c>
      <c r="U549" s="766">
        <f t="shared" si="581"/>
        <v>5906</v>
      </c>
      <c r="V549" s="481">
        <f t="shared" si="571"/>
        <v>0.94399999999999995</v>
      </c>
      <c r="W549" s="482">
        <f t="shared" si="572"/>
        <v>0.94299999999999995</v>
      </c>
      <c r="X549" s="1376">
        <f t="shared" si="573"/>
        <v>0.94</v>
      </c>
    </row>
    <row r="550" spans="1:24" s="230" customFormat="1">
      <c r="A550" s="247"/>
      <c r="B550" s="231" t="s">
        <v>324</v>
      </c>
      <c r="C550" s="232"/>
      <c r="G550" s="752">
        <f t="shared" ref="G550:H550" si="582">G549-G12</f>
        <v>0</v>
      </c>
      <c r="H550" s="753">
        <f t="shared" si="582"/>
        <v>0</v>
      </c>
      <c r="I550" s="753">
        <f>I549-I12</f>
        <v>0</v>
      </c>
      <c r="J550" s="753">
        <f t="shared" ref="J550:M550" si="583">J549-J12</f>
        <v>0</v>
      </c>
      <c r="K550" s="753">
        <f t="shared" si="583"/>
        <v>0</v>
      </c>
      <c r="L550" s="752">
        <f t="shared" si="583"/>
        <v>0</v>
      </c>
      <c r="M550" s="753">
        <f t="shared" si="583"/>
        <v>0</v>
      </c>
      <c r="N550" s="753">
        <f>N549-N12</f>
        <v>0</v>
      </c>
      <c r="O550" s="753">
        <f t="shared" ref="O550:R550" si="584">O549-O12</f>
        <v>0</v>
      </c>
      <c r="P550" s="753">
        <f t="shared" si="584"/>
        <v>0</v>
      </c>
      <c r="Q550" s="752">
        <f t="shared" si="584"/>
        <v>0</v>
      </c>
      <c r="R550" s="753">
        <f t="shared" si="584"/>
        <v>0</v>
      </c>
      <c r="S550" s="753">
        <f>S549-S12</f>
        <v>0</v>
      </c>
      <c r="T550" s="753">
        <f t="shared" ref="T550:U550" si="585">T549-T12</f>
        <v>0</v>
      </c>
      <c r="U550" s="753">
        <f t="shared" si="585"/>
        <v>0</v>
      </c>
    </row>
    <row r="552" spans="1:24" ht="18">
      <c r="C552" s="686" t="s">
        <v>325</v>
      </c>
      <c r="H552" s="40"/>
      <c r="I552" s="40"/>
      <c r="J552" s="40"/>
      <c r="M552" s="40"/>
      <c r="N552" s="40"/>
      <c r="O552" s="40"/>
      <c r="R552" s="40"/>
      <c r="S552" s="40"/>
      <c r="T552" s="40"/>
    </row>
    <row r="553" spans="1:24" s="234" customFormat="1" ht="10.8">
      <c r="A553" s="605"/>
      <c r="C553" s="235"/>
      <c r="D553" s="2"/>
      <c r="G553" s="236"/>
      <c r="H553" s="236"/>
      <c r="I553" s="236"/>
      <c r="J553" s="236"/>
      <c r="K553" s="236"/>
      <c r="L553" s="236"/>
      <c r="M553" s="236"/>
      <c r="N553" s="236"/>
      <c r="O553" s="236"/>
      <c r="P553" s="236"/>
      <c r="Q553" s="236"/>
      <c r="R553" s="236"/>
      <c r="S553" s="236"/>
      <c r="T553" s="236"/>
      <c r="U553" s="236"/>
    </row>
    <row r="554" spans="1:24" ht="18">
      <c r="C554" s="233" t="s">
        <v>326</v>
      </c>
      <c r="H554" s="40"/>
      <c r="I554" s="40"/>
      <c r="J554" s="40"/>
      <c r="M554" s="40"/>
      <c r="N554" s="40"/>
      <c r="O554" s="40"/>
      <c r="R554" s="40"/>
      <c r="S554" s="40"/>
      <c r="T554" s="40"/>
    </row>
    <row r="555" spans="1:24" ht="18">
      <c r="C555" s="233" t="s">
        <v>327</v>
      </c>
      <c r="H555" s="40"/>
      <c r="I555" s="40"/>
      <c r="J555" s="40"/>
      <c r="M555" s="40"/>
      <c r="N555" s="40"/>
      <c r="O555" s="40"/>
      <c r="R555" s="40"/>
      <c r="S555" s="40"/>
      <c r="T555" s="40"/>
    </row>
    <row r="556" spans="1:24" s="234" customFormat="1" ht="10.8">
      <c r="A556" s="605"/>
      <c r="C556" s="235"/>
      <c r="D556" s="2"/>
      <c r="G556" s="236"/>
      <c r="H556" s="236"/>
      <c r="I556" s="236"/>
      <c r="J556" s="236"/>
      <c r="K556" s="236"/>
      <c r="L556" s="236"/>
      <c r="M556" s="236"/>
      <c r="N556" s="236"/>
      <c r="O556" s="236"/>
      <c r="P556" s="236"/>
      <c r="Q556" s="236"/>
      <c r="R556" s="236"/>
      <c r="S556" s="236"/>
      <c r="T556" s="236"/>
      <c r="U556" s="236"/>
    </row>
    <row r="557" spans="1:24" s="238" customFormat="1" ht="14.4">
      <c r="A557" s="606"/>
      <c r="C557" s="239"/>
      <c r="D557" s="240"/>
      <c r="G557" s="241"/>
      <c r="H557" s="241"/>
      <c r="I557" s="241"/>
      <c r="J557" s="241"/>
      <c r="K557" s="241"/>
      <c r="L557" s="241"/>
      <c r="M557" s="241"/>
      <c r="N557" s="241"/>
      <c r="O557" s="241"/>
      <c r="P557" s="241"/>
      <c r="Q557" s="241"/>
      <c r="R557" s="241"/>
      <c r="S557" s="241"/>
      <c r="T557" s="241"/>
      <c r="U557" s="241"/>
    </row>
    <row r="558" spans="1:24">
      <c r="B558" s="242"/>
      <c r="C558" s="243" t="s">
        <v>811</v>
      </c>
      <c r="D558" s="244"/>
      <c r="E558" s="244"/>
      <c r="H558" s="40"/>
      <c r="I558" s="40"/>
      <c r="J558" s="40"/>
      <c r="M558" s="40"/>
      <c r="N558" s="40"/>
      <c r="O558" s="40"/>
      <c r="R558" s="40"/>
      <c r="S558" s="40"/>
      <c r="T558" s="40"/>
    </row>
    <row r="559" spans="1:24">
      <c r="C559" s="245"/>
      <c r="D559" s="246"/>
      <c r="E559" s="247" t="s">
        <v>328</v>
      </c>
      <c r="H559" s="40"/>
      <c r="I559" s="40"/>
      <c r="J559" s="40"/>
      <c r="M559" s="40"/>
      <c r="N559" s="40"/>
      <c r="O559" s="40"/>
      <c r="R559" s="40"/>
      <c r="S559" s="40"/>
      <c r="T559" s="40"/>
    </row>
    <row r="560" spans="1:24">
      <c r="C560" s="248"/>
      <c r="D560" s="57"/>
      <c r="E560" s="57"/>
    </row>
    <row r="561" spans="1:21">
      <c r="C561" s="249" t="s">
        <v>329</v>
      </c>
      <c r="D561" s="57"/>
      <c r="E561" s="243" t="s">
        <v>812</v>
      </c>
    </row>
    <row r="562" spans="1:21">
      <c r="A562" s="4"/>
      <c r="C562" s="4"/>
      <c r="G562" s="4"/>
      <c r="K562" s="4"/>
      <c r="L562" s="4"/>
      <c r="P562" s="4"/>
      <c r="Q562" s="4"/>
      <c r="U562" s="4"/>
    </row>
    <row r="563" spans="1:21">
      <c r="A563" s="4"/>
      <c r="C563" s="4"/>
      <c r="G563" s="4"/>
      <c r="K563" s="4"/>
      <c r="L563" s="4"/>
      <c r="P563" s="4"/>
      <c r="Q563" s="4"/>
      <c r="U563" s="4"/>
    </row>
    <row r="564" spans="1:21">
      <c r="A564" s="4"/>
      <c r="C564" s="4"/>
      <c r="G564" s="4"/>
      <c r="K564" s="4"/>
      <c r="L564" s="4"/>
      <c r="P564" s="4"/>
      <c r="Q564" s="4"/>
      <c r="U564" s="4"/>
    </row>
    <row r="565" spans="1:21">
      <c r="A565" s="4"/>
      <c r="C565" s="4"/>
      <c r="G565" s="4"/>
      <c r="K565" s="4"/>
      <c r="L565" s="4"/>
      <c r="P565" s="4"/>
      <c r="Q565" s="4"/>
      <c r="U565" s="4"/>
    </row>
    <row r="566" spans="1:21">
      <c r="A566" s="4"/>
      <c r="C566" s="4"/>
      <c r="G566" s="4"/>
      <c r="K566" s="4"/>
      <c r="L566" s="4"/>
      <c r="P566" s="4"/>
      <c r="Q566" s="4"/>
      <c r="U566" s="4"/>
    </row>
    <row r="567" spans="1:21">
      <c r="A567" s="4"/>
      <c r="C567" s="4"/>
      <c r="G567" s="4"/>
      <c r="K567" s="4"/>
      <c r="L567" s="4"/>
      <c r="P567" s="4"/>
      <c r="Q567" s="4"/>
      <c r="U567" s="4"/>
    </row>
    <row r="568" spans="1:21">
      <c r="A568" s="4"/>
      <c r="C568" s="4"/>
      <c r="G568" s="4"/>
      <c r="K568" s="4"/>
      <c r="L568" s="4"/>
      <c r="P568" s="4"/>
      <c r="Q568" s="4"/>
      <c r="U568" s="4"/>
    </row>
    <row r="569" spans="1:21">
      <c r="A569" s="4"/>
      <c r="C569" s="4"/>
      <c r="G569" s="4"/>
      <c r="K569" s="4"/>
      <c r="L569" s="4"/>
      <c r="P569" s="4"/>
      <c r="Q569" s="4"/>
      <c r="U569" s="4"/>
    </row>
  </sheetData>
  <sheetProtection algorithmName="SHA-512" hashValue="EpBnRZZDryr7nOaQ60BnONiLke1gJAzsCxuOoaSnWg9Nm1gw4O3IPDCTuNiX5I2fp2Vr+jAEbdC2FVl/FS2Zkg==" saltValue="wKxzLvqoPv6uCHjGi3aYug==" spinCount="100000" sheet="1" formatColumns="0" sort="0" autoFilter="0"/>
  <pageMargins left="0.23622047244094491" right="0.23622047244094491" top="0.39370078740157483" bottom="0.31496062992125984" header="0.15748031496062992" footer="0.15748031496062992"/>
  <pageSetup paperSize="9" scale="58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88"/>
  <sheetViews>
    <sheetView topLeftCell="A40" zoomScale="90" zoomScaleNormal="90" workbookViewId="0">
      <selection activeCell="D88" sqref="D88"/>
    </sheetView>
  </sheetViews>
  <sheetFormatPr defaultColWidth="9.109375" defaultRowHeight="13.8"/>
  <cols>
    <col min="1" max="1" width="1.44140625" style="4" customWidth="1"/>
    <col min="2" max="2" width="9.109375" style="566"/>
    <col min="3" max="3" width="12.109375" style="566" customWidth="1"/>
    <col min="4" max="4" width="58.109375" style="566" customWidth="1"/>
    <col min="5" max="5" width="1" style="566" customWidth="1"/>
    <col min="6" max="6" width="11" style="592" customWidth="1"/>
    <col min="7" max="8" width="11" style="4" customWidth="1"/>
    <col min="9" max="9" width="1" style="4" customWidth="1"/>
    <col min="10" max="12" width="11" style="4" customWidth="1"/>
    <col min="13" max="16384" width="9.109375" style="4"/>
  </cols>
  <sheetData>
    <row r="1" spans="1:12" s="240" customFormat="1" ht="42.75" customHeight="1">
      <c r="A1" s="2"/>
      <c r="B1" s="1383" t="s">
        <v>407</v>
      </c>
      <c r="C1" s="1384"/>
      <c r="D1" s="1384"/>
      <c r="E1" s="1384"/>
      <c r="F1" s="1384"/>
      <c r="G1" s="1384"/>
      <c r="H1" s="1384"/>
      <c r="I1" s="1384"/>
      <c r="J1" s="1384"/>
      <c r="K1" s="1384"/>
      <c r="L1" s="1384"/>
    </row>
    <row r="2" spans="1:12" s="240" customFormat="1" ht="30.75" customHeight="1">
      <c r="A2" s="2"/>
      <c r="B2" s="1385" t="s">
        <v>526</v>
      </c>
      <c r="C2" s="1385"/>
      <c r="D2" s="1385"/>
      <c r="E2" s="1385"/>
      <c r="F2" s="1386"/>
      <c r="G2" s="1386"/>
      <c r="H2" s="1386"/>
      <c r="I2" s="1386"/>
      <c r="J2" s="1386"/>
      <c r="K2" s="1386"/>
      <c r="L2" s="1386"/>
    </row>
    <row r="3" spans="1:12" s="2" customFormat="1" ht="14.4">
      <c r="B3" s="1387" t="s">
        <v>0</v>
      </c>
      <c r="C3" s="1384"/>
      <c r="D3" s="1384"/>
      <c r="E3" s="1384"/>
      <c r="F3" s="1384"/>
      <c r="G3" s="1384"/>
      <c r="H3" s="1384"/>
      <c r="I3" s="1384"/>
      <c r="J3" s="1384"/>
      <c r="K3" s="1384"/>
      <c r="L3" s="1384"/>
    </row>
    <row r="4" spans="1:12" s="240" customFormat="1" ht="21" customHeight="1">
      <c r="A4" s="2"/>
      <c r="B4" s="1388" t="str">
        <f>'Додаток-1'!B4</f>
        <v xml:space="preserve"> територіальне управління Державної судової адміністрації України в Рівненській області (апарат ТУ)</v>
      </c>
      <c r="C4" s="1389">
        <f>'Додаток-1'!C4</f>
        <v>0</v>
      </c>
      <c r="D4" s="1389">
        <f>'Додаток-1'!D4</f>
        <v>0</v>
      </c>
      <c r="E4" s="1389">
        <f>'Додаток-1'!E4</f>
        <v>0</v>
      </c>
      <c r="F4" s="1389">
        <f>'Додаток-1'!F4</f>
        <v>0</v>
      </c>
      <c r="G4" s="1389">
        <f>'Додаток-1'!G4</f>
        <v>0</v>
      </c>
      <c r="H4" s="1389">
        <f>'Додаток-1'!H4</f>
        <v>0</v>
      </c>
      <c r="I4" s="1389">
        <f>'Додаток-1'!I4</f>
        <v>0</v>
      </c>
      <c r="J4" s="1389">
        <f>'Додаток-1'!J4</f>
        <v>0</v>
      </c>
      <c r="K4" s="1389">
        <f>'Додаток-1'!K4</f>
        <v>0</v>
      </c>
      <c r="L4" s="1389">
        <f>'Додаток-1'!L4</f>
        <v>0</v>
      </c>
    </row>
    <row r="5" spans="1:12" s="2" customFormat="1" ht="14.4">
      <c r="B5" s="1390" t="s">
        <v>1</v>
      </c>
      <c r="C5" s="1384"/>
      <c r="D5" s="1384"/>
      <c r="E5" s="1384"/>
      <c r="F5" s="1384"/>
      <c r="G5" s="1384"/>
      <c r="H5" s="1384"/>
      <c r="I5" s="1384"/>
      <c r="J5" s="1384"/>
      <c r="K5" s="1384"/>
      <c r="L5" s="1384"/>
    </row>
    <row r="6" spans="1:12" s="2" customFormat="1" ht="15" customHeight="1" thickBot="1">
      <c r="B6" s="565"/>
      <c r="C6" s="565"/>
      <c r="D6" s="565"/>
      <c r="E6" s="565"/>
      <c r="F6" s="592"/>
      <c r="L6" s="2" t="s">
        <v>779</v>
      </c>
    </row>
    <row r="7" spans="1:12" ht="15" customHeight="1">
      <c r="B7" s="1391" t="s">
        <v>28</v>
      </c>
      <c r="C7" s="1393" t="s">
        <v>12</v>
      </c>
      <c r="D7" s="1395" t="s">
        <v>404</v>
      </c>
      <c r="F7" s="1379" t="s">
        <v>804</v>
      </c>
      <c r="G7" s="1380"/>
      <c r="H7" s="1381"/>
      <c r="J7" s="1379" t="s">
        <v>805</v>
      </c>
      <c r="K7" s="1380"/>
      <c r="L7" s="1381"/>
    </row>
    <row r="8" spans="1:12" ht="14.4" thickBot="1">
      <c r="B8" s="1392"/>
      <c r="C8" s="1394"/>
      <c r="D8" s="1396"/>
      <c r="F8" s="1359" t="s">
        <v>687</v>
      </c>
      <c r="G8" s="1353" t="s">
        <v>688</v>
      </c>
      <c r="H8" s="1354" t="s">
        <v>783</v>
      </c>
      <c r="J8" s="1359" t="s">
        <v>687</v>
      </c>
      <c r="K8" s="1353" t="s">
        <v>688</v>
      </c>
      <c r="L8" s="1354" t="s">
        <v>783</v>
      </c>
    </row>
    <row r="9" spans="1:12" s="1" customFormat="1" ht="10.199999999999999">
      <c r="B9" s="567"/>
      <c r="C9" s="567"/>
      <c r="D9" s="617"/>
      <c r="E9" s="567"/>
      <c r="F9" s="567"/>
      <c r="G9" s="567"/>
      <c r="H9" s="567"/>
    </row>
    <row r="10" spans="1:12">
      <c r="B10" s="568" t="s">
        <v>405</v>
      </c>
      <c r="C10" s="569">
        <v>2210</v>
      </c>
      <c r="D10" s="614" t="s">
        <v>336</v>
      </c>
      <c r="F10" s="570">
        <f>SUM(F11:F14)</f>
        <v>0</v>
      </c>
      <c r="G10" s="570">
        <f>SUM(G11:G14)</f>
        <v>0</v>
      </c>
      <c r="H10" s="570">
        <f>SUM(H11:H14)</f>
        <v>0</v>
      </c>
      <c r="J10" s="570">
        <f>SUM(J11:J14)</f>
        <v>0</v>
      </c>
      <c r="K10" s="570">
        <f>SUM(K11:K14)</f>
        <v>0</v>
      </c>
      <c r="L10" s="570">
        <f>SUM(L11:L14)</f>
        <v>0</v>
      </c>
    </row>
    <row r="11" spans="1:12" s="13" customFormat="1" ht="13.2">
      <c r="B11" s="571"/>
      <c r="C11" s="347"/>
      <c r="D11" s="572"/>
      <c r="E11" s="584"/>
      <c r="F11" s="573"/>
      <c r="G11" s="573"/>
      <c r="H11" s="573"/>
      <c r="J11" s="573"/>
      <c r="K11" s="573"/>
      <c r="L11" s="573"/>
    </row>
    <row r="12" spans="1:12" s="13" customFormat="1" ht="13.2">
      <c r="B12" s="571"/>
      <c r="C12" s="347"/>
      <c r="D12" s="575"/>
      <c r="E12" s="584"/>
      <c r="F12" s="573"/>
      <c r="G12" s="573"/>
      <c r="H12" s="573"/>
      <c r="J12" s="573"/>
      <c r="K12" s="573"/>
      <c r="L12" s="573"/>
    </row>
    <row r="13" spans="1:12" s="13" customFormat="1" ht="13.2">
      <c r="B13" s="571"/>
      <c r="C13" s="347"/>
      <c r="D13" s="575"/>
      <c r="E13" s="584"/>
      <c r="F13" s="573"/>
      <c r="G13" s="573"/>
      <c r="H13" s="573"/>
      <c r="J13" s="573"/>
      <c r="K13" s="573"/>
      <c r="L13" s="573"/>
    </row>
    <row r="14" spans="1:12" s="13" customFormat="1" ht="13.2">
      <c r="B14" s="571"/>
      <c r="C14" s="347"/>
      <c r="D14" s="572"/>
      <c r="E14" s="584"/>
      <c r="F14" s="573"/>
      <c r="G14" s="573"/>
      <c r="H14" s="573"/>
      <c r="J14" s="573"/>
      <c r="K14" s="573"/>
      <c r="L14" s="573"/>
    </row>
    <row r="15" spans="1:12">
      <c r="B15" s="568" t="s">
        <v>406</v>
      </c>
      <c r="C15" s="569">
        <v>2210</v>
      </c>
      <c r="D15" s="613" t="s">
        <v>341</v>
      </c>
      <c r="F15" s="570">
        <f>SUM(F16:F19)</f>
        <v>0</v>
      </c>
      <c r="G15" s="570">
        <f>SUM(G16:G19)</f>
        <v>0</v>
      </c>
      <c r="H15" s="570">
        <f>SUM(H16:H19)</f>
        <v>0</v>
      </c>
      <c r="J15" s="570">
        <f>SUM(J16:J19)</f>
        <v>0</v>
      </c>
      <c r="K15" s="570">
        <f>SUM(K16:K19)</f>
        <v>0</v>
      </c>
      <c r="L15" s="570">
        <f>SUM(L16:L19)</f>
        <v>0</v>
      </c>
    </row>
    <row r="16" spans="1:12" s="13" customFormat="1" ht="13.2">
      <c r="B16" s="571"/>
      <c r="C16" s="347"/>
      <c r="D16" s="572"/>
      <c r="E16" s="584"/>
      <c r="F16" s="573"/>
      <c r="G16" s="573"/>
      <c r="H16" s="573"/>
      <c r="J16" s="573"/>
      <c r="K16" s="573"/>
      <c r="L16" s="573"/>
    </row>
    <row r="17" spans="2:12" s="13" customFormat="1" ht="13.2">
      <c r="B17" s="571"/>
      <c r="C17" s="347"/>
      <c r="D17" s="575"/>
      <c r="E17" s="584"/>
      <c r="F17" s="573"/>
      <c r="G17" s="573"/>
      <c r="H17" s="573"/>
      <c r="J17" s="573"/>
      <c r="K17" s="573"/>
      <c r="L17" s="573"/>
    </row>
    <row r="18" spans="2:12" s="13" customFormat="1" ht="13.2">
      <c r="B18" s="571"/>
      <c r="C18" s="347"/>
      <c r="D18" s="575"/>
      <c r="E18" s="584"/>
      <c r="F18" s="573"/>
      <c r="G18" s="573"/>
      <c r="H18" s="573"/>
      <c r="J18" s="573"/>
      <c r="K18" s="573"/>
      <c r="L18" s="573"/>
    </row>
    <row r="19" spans="2:12" s="13" customFormat="1" ht="13.2">
      <c r="B19" s="571"/>
      <c r="C19" s="347"/>
      <c r="D19" s="575"/>
      <c r="E19" s="584"/>
      <c r="F19" s="573"/>
      <c r="G19" s="573"/>
      <c r="H19" s="573"/>
      <c r="J19" s="573"/>
      <c r="K19" s="573"/>
      <c r="L19" s="573"/>
    </row>
    <row r="20" spans="2:12">
      <c r="B20" s="577" t="s">
        <v>631</v>
      </c>
      <c r="C20" s="569">
        <v>2210</v>
      </c>
      <c r="D20" s="616" t="s">
        <v>422</v>
      </c>
      <c r="F20" s="570">
        <f>SUM(F21:F22)</f>
        <v>0</v>
      </c>
      <c r="G20" s="570">
        <f>SUM(G21:G22)</f>
        <v>0</v>
      </c>
      <c r="H20" s="570">
        <f>SUM(H21:H22)</f>
        <v>0</v>
      </c>
      <c r="J20" s="570">
        <f>SUM(J21:J22)</f>
        <v>0</v>
      </c>
      <c r="K20" s="570">
        <f>SUM(K21:K22)</f>
        <v>0</v>
      </c>
      <c r="L20" s="570">
        <f>SUM(L21:L22)</f>
        <v>0</v>
      </c>
    </row>
    <row r="21" spans="2:12" s="13" customFormat="1" ht="13.2">
      <c r="B21" s="571"/>
      <c r="C21" s="347"/>
      <c r="D21" s="615"/>
      <c r="E21" s="584"/>
      <c r="F21" s="573"/>
      <c r="G21" s="573"/>
      <c r="H21" s="573"/>
      <c r="J21" s="573"/>
      <c r="K21" s="573"/>
      <c r="L21" s="573"/>
    </row>
    <row r="22" spans="2:12" s="13" customFormat="1" ht="13.2">
      <c r="B22" s="571"/>
      <c r="C22" s="347"/>
      <c r="D22" s="575"/>
      <c r="E22" s="584"/>
      <c r="F22" s="573"/>
      <c r="G22" s="573"/>
      <c r="H22" s="573"/>
      <c r="J22" s="573"/>
      <c r="K22" s="573"/>
      <c r="L22" s="573"/>
    </row>
    <row r="23" spans="2:12">
      <c r="B23" s="568" t="s">
        <v>619</v>
      </c>
      <c r="C23" s="569">
        <v>2210</v>
      </c>
      <c r="D23" s="576" t="s">
        <v>419</v>
      </c>
      <c r="E23" s="584"/>
      <c r="F23" s="570">
        <f>SUM(F24:F27)</f>
        <v>0</v>
      </c>
      <c r="G23" s="570">
        <f>SUM(G24:G27)</f>
        <v>0</v>
      </c>
      <c r="H23" s="570">
        <f>SUM(H24:H27)</f>
        <v>0</v>
      </c>
      <c r="J23" s="570">
        <f>SUM(J24:J27)</f>
        <v>0</v>
      </c>
      <c r="K23" s="570">
        <f>SUM(K24:K27)</f>
        <v>0</v>
      </c>
      <c r="L23" s="570">
        <f>SUM(L24:L27)</f>
        <v>0</v>
      </c>
    </row>
    <row r="24" spans="2:12" s="13" customFormat="1" ht="13.2">
      <c r="B24" s="571"/>
      <c r="C24" s="347"/>
      <c r="D24" s="575"/>
      <c r="E24" s="584"/>
      <c r="F24" s="573"/>
      <c r="G24" s="573"/>
      <c r="H24" s="573"/>
      <c r="J24" s="573"/>
      <c r="K24" s="573"/>
      <c r="L24" s="573"/>
    </row>
    <row r="25" spans="2:12" s="13" customFormat="1">
      <c r="B25" s="571"/>
      <c r="C25" s="347"/>
      <c r="D25" s="575"/>
      <c r="E25" s="566"/>
      <c r="F25" s="573"/>
      <c r="G25" s="573"/>
      <c r="H25" s="573"/>
      <c r="J25" s="573"/>
      <c r="K25" s="573"/>
      <c r="L25" s="573"/>
    </row>
    <row r="26" spans="2:12" s="13" customFormat="1" ht="13.2">
      <c r="B26" s="571"/>
      <c r="C26" s="347"/>
      <c r="D26" s="575"/>
      <c r="E26" s="584"/>
      <c r="F26" s="573"/>
      <c r="G26" s="573"/>
      <c r="H26" s="573"/>
      <c r="J26" s="573"/>
      <c r="K26" s="573"/>
      <c r="L26" s="573"/>
    </row>
    <row r="27" spans="2:12" s="13" customFormat="1" ht="13.2">
      <c r="B27" s="571"/>
      <c r="C27" s="347"/>
      <c r="D27" s="575"/>
      <c r="E27" s="584"/>
      <c r="F27" s="573"/>
      <c r="G27" s="573"/>
      <c r="H27" s="573"/>
      <c r="J27" s="573"/>
      <c r="K27" s="573"/>
      <c r="L27" s="573"/>
    </row>
    <row r="28" spans="2:12">
      <c r="B28" s="577" t="s">
        <v>681</v>
      </c>
      <c r="C28" s="569">
        <v>2240</v>
      </c>
      <c r="D28" s="616" t="s">
        <v>422</v>
      </c>
      <c r="E28" s="584"/>
      <c r="F28" s="570">
        <f>SUM(F29:F30)</f>
        <v>0</v>
      </c>
      <c r="G28" s="570">
        <f>SUM(G29:G30)</f>
        <v>0</v>
      </c>
      <c r="H28" s="570">
        <f>SUM(H29:H30)</f>
        <v>0</v>
      </c>
      <c r="J28" s="570">
        <f>SUM(J29:J30)</f>
        <v>0</v>
      </c>
      <c r="K28" s="570">
        <f>SUM(K29:K30)</f>
        <v>0</v>
      </c>
      <c r="L28" s="570">
        <f>SUM(L29:L30)</f>
        <v>0</v>
      </c>
    </row>
    <row r="29" spans="2:12" s="13" customFormat="1" ht="13.2">
      <c r="B29" s="571"/>
      <c r="C29" s="347"/>
      <c r="D29" s="615"/>
      <c r="E29" s="584"/>
      <c r="F29" s="573"/>
      <c r="G29" s="573"/>
      <c r="H29" s="573"/>
      <c r="J29" s="573"/>
      <c r="K29" s="573"/>
      <c r="L29" s="573"/>
    </row>
    <row r="30" spans="2:12" s="13" customFormat="1">
      <c r="B30" s="582"/>
      <c r="C30" s="347"/>
      <c r="D30" s="575"/>
      <c r="E30" s="566"/>
      <c r="F30" s="573"/>
      <c r="G30" s="573"/>
      <c r="H30" s="573"/>
      <c r="J30" s="573"/>
      <c r="K30" s="573"/>
      <c r="L30" s="573"/>
    </row>
    <row r="31" spans="2:12">
      <c r="B31" s="577" t="s">
        <v>639</v>
      </c>
      <c r="C31" s="569">
        <v>2240</v>
      </c>
      <c r="D31" s="576" t="s">
        <v>420</v>
      </c>
      <c r="E31" s="584"/>
      <c r="F31" s="570">
        <f>SUM(F32:F35)</f>
        <v>0</v>
      </c>
      <c r="G31" s="570">
        <f>SUM(G32:G35)</f>
        <v>0</v>
      </c>
      <c r="H31" s="570">
        <f>SUM(H32:H35)</f>
        <v>0</v>
      </c>
      <c r="J31" s="570">
        <f>SUM(J32:J35)</f>
        <v>0</v>
      </c>
      <c r="K31" s="570">
        <f>SUM(K32:K35)</f>
        <v>0</v>
      </c>
      <c r="L31" s="570">
        <f>SUM(L32:L35)</f>
        <v>0</v>
      </c>
    </row>
    <row r="32" spans="2:12" s="13" customFormat="1" ht="13.2">
      <c r="B32" s="571"/>
      <c r="C32" s="347"/>
      <c r="D32" s="575"/>
      <c r="E32" s="584"/>
      <c r="F32" s="573"/>
      <c r="G32" s="573"/>
      <c r="H32" s="573"/>
      <c r="J32" s="573"/>
      <c r="K32" s="573"/>
      <c r="L32" s="573"/>
    </row>
    <row r="33" spans="2:12" s="13" customFormat="1" ht="13.2">
      <c r="B33" s="571"/>
      <c r="C33" s="347"/>
      <c r="D33" s="575"/>
      <c r="E33" s="584"/>
      <c r="F33" s="573"/>
      <c r="G33" s="573"/>
      <c r="H33" s="573"/>
      <c r="J33" s="573"/>
      <c r="K33" s="573"/>
      <c r="L33" s="573"/>
    </row>
    <row r="34" spans="2:12" s="13" customFormat="1" ht="13.2">
      <c r="B34" s="571"/>
      <c r="C34" s="347"/>
      <c r="D34" s="575"/>
      <c r="E34" s="584"/>
      <c r="F34" s="573"/>
      <c r="G34" s="573"/>
      <c r="H34" s="573"/>
      <c r="J34" s="573"/>
      <c r="K34" s="573"/>
      <c r="L34" s="573"/>
    </row>
    <row r="35" spans="2:12" s="13" customFormat="1">
      <c r="B35" s="571"/>
      <c r="C35" s="347"/>
      <c r="D35" s="583"/>
      <c r="E35" s="566"/>
      <c r="F35" s="573"/>
      <c r="G35" s="573"/>
      <c r="H35" s="573"/>
      <c r="J35" s="573"/>
      <c r="K35" s="573"/>
      <c r="L35" s="573"/>
    </row>
    <row r="36" spans="2:12">
      <c r="B36" s="599" t="s">
        <v>615</v>
      </c>
      <c r="C36" s="569">
        <v>2250</v>
      </c>
      <c r="D36" s="576" t="s">
        <v>369</v>
      </c>
      <c r="E36" s="591"/>
      <c r="F36" s="570">
        <f>SUM(F37:F38)</f>
        <v>0</v>
      </c>
      <c r="G36" s="570">
        <f>SUM(G37:G38)</f>
        <v>0</v>
      </c>
      <c r="H36" s="570">
        <f>SUM(H37:H38)</f>
        <v>0</v>
      </c>
      <c r="J36" s="570">
        <f>SUM(J37:J38)</f>
        <v>0</v>
      </c>
      <c r="K36" s="570">
        <f>SUM(K37:K38)</f>
        <v>0</v>
      </c>
      <c r="L36" s="570">
        <f>SUM(L37:L38)</f>
        <v>0</v>
      </c>
    </row>
    <row r="37" spans="2:12" s="13" customFormat="1" ht="13.2">
      <c r="B37" s="571"/>
      <c r="C37" s="347"/>
      <c r="D37" s="601"/>
      <c r="E37" s="591"/>
      <c r="F37" s="573"/>
      <c r="G37" s="573"/>
      <c r="H37" s="573"/>
      <c r="J37" s="573"/>
      <c r="K37" s="573"/>
      <c r="L37" s="573"/>
    </row>
    <row r="38" spans="2:12" s="13" customFormat="1">
      <c r="B38" s="571"/>
      <c r="C38" s="347"/>
      <c r="D38" s="575"/>
      <c r="E38" s="566"/>
      <c r="F38" s="573"/>
      <c r="G38" s="573"/>
      <c r="H38" s="573"/>
      <c r="J38" s="573"/>
      <c r="K38" s="573"/>
      <c r="L38" s="573"/>
    </row>
    <row r="39" spans="2:12">
      <c r="B39" s="578" t="s">
        <v>622</v>
      </c>
      <c r="C39" s="579">
        <v>2271</v>
      </c>
      <c r="D39" s="580" t="s">
        <v>414</v>
      </c>
      <c r="E39" s="584"/>
      <c r="F39" s="570">
        <f>SUM(F40:F41)</f>
        <v>0</v>
      </c>
      <c r="G39" s="570">
        <f>SUM(G40:G41)</f>
        <v>0</v>
      </c>
      <c r="H39" s="570">
        <f>SUM(H40:H41)</f>
        <v>0</v>
      </c>
      <c r="J39" s="570">
        <f>SUM(J40:J41)</f>
        <v>0</v>
      </c>
      <c r="K39" s="570">
        <f>SUM(K40:K41)</f>
        <v>0</v>
      </c>
      <c r="L39" s="570">
        <f>SUM(L40:L41)</f>
        <v>0</v>
      </c>
    </row>
    <row r="40" spans="2:12" s="13" customFormat="1" ht="13.2">
      <c r="B40" s="571"/>
      <c r="C40" s="347"/>
      <c r="D40" s="575"/>
      <c r="E40" s="584"/>
      <c r="F40" s="573"/>
      <c r="G40" s="573"/>
      <c r="H40" s="573"/>
      <c r="J40" s="573"/>
      <c r="K40" s="573"/>
      <c r="L40" s="573"/>
    </row>
    <row r="41" spans="2:12" s="13" customFormat="1" ht="13.2">
      <c r="B41" s="571"/>
      <c r="C41" s="347"/>
      <c r="D41" s="575"/>
      <c r="E41" s="584"/>
      <c r="F41" s="573"/>
      <c r="G41" s="573"/>
      <c r="H41" s="573"/>
      <c r="J41" s="573"/>
      <c r="K41" s="573"/>
      <c r="L41" s="573"/>
    </row>
    <row r="42" spans="2:12">
      <c r="B42" s="578" t="s">
        <v>624</v>
      </c>
      <c r="C42" s="569">
        <v>2272</v>
      </c>
      <c r="D42" s="580" t="s">
        <v>414</v>
      </c>
      <c r="E42" s="584"/>
      <c r="F42" s="570">
        <f>SUM(F43:F44)</f>
        <v>0</v>
      </c>
      <c r="G42" s="570">
        <f>SUM(G43:G44)</f>
        <v>0</v>
      </c>
      <c r="H42" s="570">
        <f>SUM(H43:H44)</f>
        <v>0</v>
      </c>
      <c r="J42" s="570">
        <f>SUM(J43:J44)</f>
        <v>0</v>
      </c>
      <c r="K42" s="570">
        <f>SUM(K43:K44)</f>
        <v>0</v>
      </c>
      <c r="L42" s="570">
        <f>SUM(L43:L44)</f>
        <v>0</v>
      </c>
    </row>
    <row r="43" spans="2:12" s="13" customFormat="1">
      <c r="B43" s="571"/>
      <c r="C43" s="347"/>
      <c r="D43" s="575"/>
      <c r="E43" s="566"/>
      <c r="F43" s="573"/>
      <c r="G43" s="573"/>
      <c r="H43" s="573"/>
      <c r="J43" s="573"/>
      <c r="K43" s="573"/>
      <c r="L43" s="573"/>
    </row>
    <row r="44" spans="2:12" s="13" customFormat="1" ht="13.2">
      <c r="B44" s="571"/>
      <c r="C44" s="347"/>
      <c r="D44" s="575"/>
      <c r="E44" s="591"/>
      <c r="F44" s="573"/>
      <c r="G44" s="573"/>
      <c r="H44" s="573"/>
      <c r="J44" s="573"/>
      <c r="K44" s="573"/>
      <c r="L44" s="573"/>
    </row>
    <row r="45" spans="2:12">
      <c r="B45" s="578" t="s">
        <v>626</v>
      </c>
      <c r="C45" s="569">
        <v>2273</v>
      </c>
      <c r="D45" s="580" t="s">
        <v>414</v>
      </c>
      <c r="E45" s="591"/>
      <c r="F45" s="570">
        <f>SUM(F46:F47)</f>
        <v>0</v>
      </c>
      <c r="G45" s="570">
        <f>SUM(G46:G47)</f>
        <v>0</v>
      </c>
      <c r="H45" s="570">
        <f>SUM(H46:H47)</f>
        <v>0</v>
      </c>
      <c r="J45" s="570">
        <f>SUM(J46:J47)</f>
        <v>0</v>
      </c>
      <c r="K45" s="570">
        <f>SUM(K46:K47)</f>
        <v>0</v>
      </c>
      <c r="L45" s="570">
        <f>SUM(L46:L47)</f>
        <v>0</v>
      </c>
    </row>
    <row r="46" spans="2:12" s="13" customFormat="1">
      <c r="B46" s="571"/>
      <c r="C46" s="347"/>
      <c r="D46" s="575"/>
      <c r="E46" s="566"/>
      <c r="F46" s="573"/>
      <c r="G46" s="573"/>
      <c r="H46" s="573"/>
      <c r="J46" s="573"/>
      <c r="K46" s="573"/>
      <c r="L46" s="573"/>
    </row>
    <row r="47" spans="2:12" s="13" customFormat="1" ht="13.2">
      <c r="B47" s="571"/>
      <c r="C47" s="347"/>
      <c r="D47" s="575"/>
      <c r="E47" s="584"/>
      <c r="F47" s="573"/>
      <c r="G47" s="573"/>
      <c r="H47" s="573"/>
      <c r="J47" s="573"/>
      <c r="K47" s="573"/>
      <c r="L47" s="573"/>
    </row>
    <row r="48" spans="2:12">
      <c r="B48" s="578" t="s">
        <v>594</v>
      </c>
      <c r="C48" s="569">
        <v>2274</v>
      </c>
      <c r="D48" s="580" t="s">
        <v>414</v>
      </c>
      <c r="E48" s="584"/>
      <c r="F48" s="570">
        <f>SUM(F49:F50)</f>
        <v>0</v>
      </c>
      <c r="G48" s="570">
        <f>SUM(G49:G50)</f>
        <v>0</v>
      </c>
      <c r="H48" s="570">
        <f>SUM(H49:H50)</f>
        <v>0</v>
      </c>
      <c r="J48" s="570">
        <f>SUM(J49:J50)</f>
        <v>0</v>
      </c>
      <c r="K48" s="570">
        <f>SUM(K49:K50)</f>
        <v>0</v>
      </c>
      <c r="L48" s="570">
        <f>SUM(L49:L50)</f>
        <v>0</v>
      </c>
    </row>
    <row r="49" spans="2:12" s="13" customFormat="1" ht="13.2">
      <c r="B49" s="571"/>
      <c r="C49" s="347"/>
      <c r="D49" s="575"/>
      <c r="E49" s="584"/>
      <c r="F49" s="573"/>
      <c r="G49" s="573"/>
      <c r="H49" s="573"/>
      <c r="J49" s="573"/>
      <c r="K49" s="573"/>
      <c r="L49" s="573"/>
    </row>
    <row r="50" spans="2:12" s="13" customFormat="1" ht="13.2">
      <c r="B50" s="571"/>
      <c r="C50" s="347"/>
      <c r="D50" s="575"/>
      <c r="E50" s="584"/>
      <c r="F50" s="573"/>
      <c r="G50" s="573"/>
      <c r="H50" s="573"/>
      <c r="J50" s="573"/>
      <c r="K50" s="573"/>
      <c r="L50" s="573"/>
    </row>
    <row r="51" spans="2:12">
      <c r="B51" s="578" t="s">
        <v>600</v>
      </c>
      <c r="C51" s="569">
        <v>2275</v>
      </c>
      <c r="D51" s="580" t="s">
        <v>414</v>
      </c>
      <c r="F51" s="570">
        <f>SUM(F52:F53)</f>
        <v>0.6</v>
      </c>
      <c r="G51" s="570">
        <f>SUM(G52:G53)</f>
        <v>0.8</v>
      </c>
      <c r="H51" s="570">
        <f>SUM(H52:H53)</f>
        <v>0.7</v>
      </c>
      <c r="J51" s="570">
        <f>SUM(J52:J53)</f>
        <v>0.2</v>
      </c>
      <c r="K51" s="570">
        <f>SUM(K52:K53)</f>
        <v>0.2</v>
      </c>
      <c r="L51" s="570">
        <f>SUM(L52:L53)</f>
        <v>0.3</v>
      </c>
    </row>
    <row r="52" spans="2:12" s="13" customFormat="1" ht="26.4">
      <c r="B52" s="571"/>
      <c r="C52" s="347"/>
      <c r="D52" s="575" t="s">
        <v>808</v>
      </c>
      <c r="E52" s="591"/>
      <c r="F52" s="574">
        <v>0.6</v>
      </c>
      <c r="G52" s="574">
        <v>0.8</v>
      </c>
      <c r="H52" s="574">
        <v>0.7</v>
      </c>
      <c r="J52" s="574">
        <v>0.2</v>
      </c>
      <c r="K52" s="574">
        <v>0.2</v>
      </c>
      <c r="L52" s="574">
        <v>0.3</v>
      </c>
    </row>
    <row r="53" spans="2:12" s="13" customFormat="1" ht="13.2">
      <c r="B53" s="571"/>
      <c r="C53" s="347"/>
      <c r="D53" s="575"/>
      <c r="E53" s="591"/>
      <c r="F53" s="574"/>
      <c r="G53" s="574"/>
      <c r="H53" s="574"/>
      <c r="J53" s="574"/>
      <c r="K53" s="574"/>
      <c r="L53" s="574"/>
    </row>
    <row r="54" spans="2:12">
      <c r="B54" s="599" t="s">
        <v>777</v>
      </c>
      <c r="C54" s="579">
        <v>2730</v>
      </c>
      <c r="D54" s="576" t="s">
        <v>416</v>
      </c>
      <c r="F54" s="570">
        <f>SUM(F55:F56)</f>
        <v>0</v>
      </c>
      <c r="G54" s="570">
        <f>SUM(G55:G56)</f>
        <v>0</v>
      </c>
      <c r="H54" s="570">
        <f>SUM(H55:H56)</f>
        <v>0</v>
      </c>
      <c r="J54" s="570">
        <f>SUM(J55:J56)</f>
        <v>0</v>
      </c>
      <c r="K54" s="570">
        <f>SUM(K55:K56)</f>
        <v>0</v>
      </c>
      <c r="L54" s="570">
        <f>SUM(L55:L56)</f>
        <v>0</v>
      </c>
    </row>
    <row r="55" spans="2:12" s="13" customFormat="1" ht="13.2">
      <c r="B55" s="571"/>
      <c r="C55" s="347"/>
      <c r="D55" s="575"/>
      <c r="E55" s="591"/>
      <c r="F55" s="574"/>
      <c r="G55" s="574"/>
      <c r="H55" s="574"/>
      <c r="J55" s="574"/>
      <c r="K55" s="574"/>
      <c r="L55" s="574"/>
    </row>
    <row r="56" spans="2:12" s="13" customFormat="1" ht="13.2">
      <c r="B56" s="571"/>
      <c r="C56" s="347"/>
      <c r="D56" s="575"/>
      <c r="E56" s="591"/>
      <c r="F56" s="574"/>
      <c r="G56" s="574"/>
      <c r="H56" s="574"/>
      <c r="J56" s="574"/>
      <c r="K56" s="574"/>
      <c r="L56" s="574"/>
    </row>
    <row r="57" spans="2:12">
      <c r="B57" s="1360" t="s">
        <v>778</v>
      </c>
      <c r="C57" s="579">
        <v>2800</v>
      </c>
      <c r="D57" s="576" t="s">
        <v>415</v>
      </c>
      <c r="F57" s="570">
        <f>SUM(F58:F59)</f>
        <v>0</v>
      </c>
      <c r="G57" s="570">
        <f>SUM(G58:G59)</f>
        <v>0</v>
      </c>
      <c r="H57" s="570">
        <f>SUM(H58:H59)</f>
        <v>0</v>
      </c>
      <c r="J57" s="570">
        <f>SUM(J58:J59)</f>
        <v>0</v>
      </c>
      <c r="K57" s="570">
        <f>SUM(K58:K59)</f>
        <v>0</v>
      </c>
      <c r="L57" s="570">
        <f>SUM(L58:L59)</f>
        <v>0</v>
      </c>
    </row>
    <row r="58" spans="2:12" s="13" customFormat="1" ht="13.2">
      <c r="B58" s="571"/>
      <c r="C58" s="347"/>
      <c r="D58" s="575"/>
      <c r="E58" s="591"/>
      <c r="F58" s="574"/>
      <c r="G58" s="574"/>
      <c r="H58" s="574"/>
      <c r="J58" s="574"/>
      <c r="K58" s="574"/>
      <c r="L58" s="574"/>
    </row>
    <row r="59" spans="2:12" s="13" customFormat="1" ht="13.2">
      <c r="B59" s="571"/>
      <c r="C59" s="347"/>
      <c r="D59" s="575"/>
      <c r="E59" s="591"/>
      <c r="F59" s="574"/>
      <c r="G59" s="574"/>
      <c r="H59" s="574"/>
      <c r="J59" s="574"/>
      <c r="K59" s="574"/>
      <c r="L59" s="574"/>
    </row>
    <row r="60" spans="2:12" hidden="1">
      <c r="B60" s="568" t="s">
        <v>676</v>
      </c>
      <c r="C60" s="569">
        <v>3110</v>
      </c>
      <c r="D60" s="616" t="s">
        <v>422</v>
      </c>
      <c r="F60" s="570">
        <f>SUM(F61:F62)</f>
        <v>0</v>
      </c>
      <c r="G60" s="570">
        <f>SUM(G61:G62)</f>
        <v>0</v>
      </c>
      <c r="H60" s="570">
        <f>SUM(H61:H62)</f>
        <v>0</v>
      </c>
    </row>
    <row r="61" spans="2:12" s="13" customFormat="1" ht="13.2" hidden="1">
      <c r="B61" s="571"/>
      <c r="C61" s="347"/>
      <c r="D61" s="615"/>
      <c r="E61" s="591"/>
      <c r="F61" s="574"/>
      <c r="G61" s="574"/>
      <c r="H61" s="574"/>
    </row>
    <row r="62" spans="2:12" s="13" customFormat="1" ht="13.2" hidden="1">
      <c r="B62" s="582"/>
      <c r="C62" s="347"/>
      <c r="D62" s="575"/>
      <c r="E62" s="591"/>
      <c r="F62" s="574"/>
      <c r="G62" s="574"/>
      <c r="H62" s="574"/>
    </row>
    <row r="63" spans="2:12" ht="25.2" hidden="1">
      <c r="B63" s="577" t="s">
        <v>655</v>
      </c>
      <c r="C63" s="569">
        <v>3110</v>
      </c>
      <c r="D63" s="581" t="s">
        <v>418</v>
      </c>
      <c r="F63" s="570">
        <f>SUM(F64:F65)</f>
        <v>0</v>
      </c>
      <c r="G63" s="570">
        <f>SUM(G64:G65)</f>
        <v>0</v>
      </c>
      <c r="H63" s="570">
        <f>SUM(H64:H65)</f>
        <v>0</v>
      </c>
    </row>
    <row r="64" spans="2:12" s="13" customFormat="1" ht="13.2" hidden="1">
      <c r="B64" s="571"/>
      <c r="C64" s="347"/>
      <c r="D64" s="575"/>
      <c r="E64" s="591"/>
      <c r="F64" s="574"/>
      <c r="G64" s="574"/>
      <c r="H64" s="574"/>
    </row>
    <row r="65" spans="2:11" s="13" customFormat="1" ht="13.2" hidden="1">
      <c r="B65" s="582"/>
      <c r="C65" s="347"/>
      <c r="D65" s="575"/>
      <c r="E65" s="591"/>
      <c r="F65" s="574"/>
      <c r="G65" s="574"/>
      <c r="H65" s="574"/>
    </row>
    <row r="66" spans="2:11" hidden="1">
      <c r="B66" s="577" t="s">
        <v>656</v>
      </c>
      <c r="C66" s="569">
        <v>3122</v>
      </c>
      <c r="D66" s="581" t="s">
        <v>417</v>
      </c>
      <c r="F66" s="570">
        <f>SUM(F67:F68)</f>
        <v>0</v>
      </c>
      <c r="G66" s="570">
        <f>SUM(G67:G68)</f>
        <v>0</v>
      </c>
      <c r="H66" s="570">
        <f>SUM(H67:H68)</f>
        <v>0</v>
      </c>
    </row>
    <row r="67" spans="2:11" s="13" customFormat="1" ht="13.2" hidden="1">
      <c r="B67" s="571"/>
      <c r="C67" s="347"/>
      <c r="D67" s="575"/>
      <c r="E67" s="584"/>
      <c r="F67" s="573"/>
      <c r="G67" s="573"/>
      <c r="H67" s="573"/>
    </row>
    <row r="68" spans="2:11" s="13" customFormat="1" ht="13.2" hidden="1">
      <c r="B68" s="582"/>
      <c r="C68" s="347"/>
      <c r="D68" s="575"/>
      <c r="E68" s="591"/>
      <c r="F68" s="574"/>
      <c r="G68" s="574"/>
      <c r="H68" s="574"/>
    </row>
    <row r="69" spans="2:11" hidden="1">
      <c r="B69" s="577" t="s">
        <v>658</v>
      </c>
      <c r="C69" s="569">
        <v>3132</v>
      </c>
      <c r="D69" s="581" t="s">
        <v>417</v>
      </c>
      <c r="F69" s="570">
        <f>SUM(F70:F71)</f>
        <v>0</v>
      </c>
      <c r="G69" s="570">
        <f>SUM(G70:G71)</f>
        <v>0</v>
      </c>
      <c r="H69" s="570">
        <f>SUM(H70:H71)</f>
        <v>0</v>
      </c>
    </row>
    <row r="70" spans="2:11" s="13" customFormat="1" ht="13.2" hidden="1">
      <c r="B70" s="571"/>
      <c r="C70" s="347"/>
      <c r="D70" s="575"/>
      <c r="E70" s="591"/>
      <c r="F70" s="574"/>
      <c r="G70" s="574"/>
      <c r="H70" s="574"/>
    </row>
    <row r="71" spans="2:11" s="13" customFormat="1" ht="13.2" hidden="1">
      <c r="B71" s="582"/>
      <c r="C71" s="347"/>
      <c r="D71" s="575"/>
      <c r="E71" s="591"/>
      <c r="F71" s="574"/>
      <c r="G71" s="574"/>
      <c r="H71" s="574"/>
    </row>
    <row r="72" spans="2:11" hidden="1">
      <c r="B72" s="577" t="s">
        <v>660</v>
      </c>
      <c r="C72" s="569">
        <v>3142</v>
      </c>
      <c r="D72" s="581" t="s">
        <v>417</v>
      </c>
      <c r="F72" s="570">
        <f>SUM(F73:F74)</f>
        <v>0</v>
      </c>
      <c r="G72" s="570">
        <f>SUM(G73:G74)</f>
        <v>0</v>
      </c>
      <c r="H72" s="570">
        <f>SUM(H73:H74)</f>
        <v>0</v>
      </c>
    </row>
    <row r="73" spans="2:11" s="13" customFormat="1" ht="13.2" hidden="1">
      <c r="B73" s="571"/>
      <c r="C73" s="347"/>
      <c r="D73" s="575"/>
      <c r="E73" s="591"/>
      <c r="F73" s="574"/>
      <c r="G73" s="574"/>
      <c r="H73" s="574"/>
    </row>
    <row r="74" spans="2:11" s="13" customFormat="1" ht="13.2" hidden="1">
      <c r="B74" s="582"/>
      <c r="C74" s="600"/>
      <c r="D74" s="575"/>
      <c r="E74" s="591"/>
      <c r="F74" s="574"/>
      <c r="G74" s="574"/>
      <c r="H74" s="574"/>
    </row>
    <row r="75" spans="2:11" hidden="1">
      <c r="B75" s="577" t="s">
        <v>662</v>
      </c>
      <c r="C75" s="569">
        <v>3143</v>
      </c>
      <c r="D75" s="581" t="s">
        <v>417</v>
      </c>
      <c r="F75" s="570">
        <f>SUM(F76:F77)</f>
        <v>0</v>
      </c>
      <c r="G75" s="570">
        <f>SUM(G76:G77)</f>
        <v>0</v>
      </c>
      <c r="H75" s="570">
        <f>SUM(H76:H77)</f>
        <v>0</v>
      </c>
    </row>
    <row r="76" spans="2:11" s="13" customFormat="1" ht="13.2" hidden="1">
      <c r="B76" s="571"/>
      <c r="C76" s="347"/>
      <c r="D76" s="575"/>
      <c r="E76" s="591"/>
      <c r="F76" s="574"/>
      <c r="G76" s="574"/>
      <c r="H76" s="574"/>
    </row>
    <row r="77" spans="2:11" s="13" customFormat="1" ht="13.2" hidden="1">
      <c r="B77" s="571"/>
      <c r="C77" s="347"/>
      <c r="D77" s="575"/>
      <c r="E77" s="591"/>
      <c r="F77" s="574"/>
      <c r="G77" s="574"/>
      <c r="H77" s="574"/>
    </row>
    <row r="78" spans="2:11">
      <c r="F78" s="566"/>
      <c r="G78" s="566"/>
      <c r="H78" s="566"/>
    </row>
    <row r="79" spans="2:11" ht="18">
      <c r="B79" s="233" t="s">
        <v>325</v>
      </c>
      <c r="C79" s="4"/>
      <c r="D79" s="4"/>
      <c r="E79" s="4"/>
      <c r="F79" s="4"/>
      <c r="H79" s="566"/>
      <c r="J79" s="1382" t="s">
        <v>813</v>
      </c>
      <c r="K79" s="1382"/>
    </row>
    <row r="80" spans="2:11">
      <c r="B80" s="235"/>
      <c r="C80" s="2"/>
      <c r="D80" s="234"/>
      <c r="E80" s="234"/>
      <c r="F80" s="1355"/>
      <c r="G80" s="1355"/>
    </row>
    <row r="81" spans="2:11" ht="18">
      <c r="B81" s="233" t="s">
        <v>326</v>
      </c>
      <c r="C81" s="4"/>
      <c r="D81" s="4"/>
      <c r="E81" s="4"/>
      <c r="F81" s="49"/>
      <c r="G81" s="49"/>
    </row>
    <row r="82" spans="2:11" ht="18">
      <c r="B82" s="233" t="s">
        <v>327</v>
      </c>
      <c r="C82" s="4"/>
      <c r="D82" s="4"/>
      <c r="E82" s="4"/>
      <c r="F82" s="4"/>
      <c r="H82" s="566"/>
      <c r="J82" s="1382" t="s">
        <v>814</v>
      </c>
      <c r="K82" s="1382"/>
    </row>
    <row r="83" spans="2:11">
      <c r="B83" s="235"/>
      <c r="C83" s="2"/>
      <c r="D83" s="234"/>
      <c r="E83" s="234"/>
      <c r="F83" s="1355"/>
      <c r="G83" s="1355"/>
      <c r="H83" s="566"/>
    </row>
    <row r="84" spans="2:11">
      <c r="B84" s="239"/>
      <c r="C84" s="240"/>
      <c r="D84" s="238"/>
      <c r="E84" s="238"/>
      <c r="F84" s="238"/>
      <c r="G84" s="238"/>
      <c r="H84" s="566"/>
    </row>
    <row r="85" spans="2:11">
      <c r="B85" s="243" t="str">
        <f>'Додаток-1'!C558</f>
        <v>"05" серпня 2021року</v>
      </c>
      <c r="C85" s="244"/>
      <c r="D85" s="244"/>
      <c r="E85" s="4"/>
      <c r="F85" s="4"/>
      <c r="H85" s="566"/>
    </row>
    <row r="86" spans="2:11">
      <c r="B86" s="245"/>
      <c r="C86" s="246"/>
      <c r="D86" s="247" t="s">
        <v>328</v>
      </c>
      <c r="E86" s="4"/>
      <c r="F86" s="4"/>
      <c r="H86" s="566"/>
    </row>
    <row r="87" spans="2:11">
      <c r="B87" s="248"/>
      <c r="C87" s="57"/>
      <c r="D87" s="57"/>
      <c r="E87" s="4"/>
      <c r="F87" s="4"/>
      <c r="H87" s="566"/>
    </row>
    <row r="88" spans="2:11">
      <c r="B88" s="249" t="s">
        <v>329</v>
      </c>
      <c r="C88" s="57"/>
      <c r="D88" s="243" t="str">
        <f>'Додаток-1'!E561</f>
        <v>Дем’янчук І.М. тел. (0362)67-13-26</v>
      </c>
      <c r="E88" s="4"/>
      <c r="F88" s="4"/>
      <c r="H88" s="566"/>
    </row>
  </sheetData>
  <mergeCells count="12">
    <mergeCell ref="J7:L7"/>
    <mergeCell ref="J79:K79"/>
    <mergeCell ref="J82:K82"/>
    <mergeCell ref="B1:L1"/>
    <mergeCell ref="B2:L2"/>
    <mergeCell ref="B3:L3"/>
    <mergeCell ref="B4:L4"/>
    <mergeCell ref="B5:L5"/>
    <mergeCell ref="B7:B8"/>
    <mergeCell ref="C7:C8"/>
    <mergeCell ref="D7:D8"/>
    <mergeCell ref="F7:H7"/>
  </mergeCells>
  <conditionalFormatting sqref="H30 H32:H35 H37:H38 H40:H41 H43:H44 H46:H47">
    <cfRule type="cellIs" dxfId="25" priority="18" operator="lessThan">
      <formula>0</formula>
    </cfRule>
    <cfRule type="cellIs" dxfId="24" priority="19" operator="greaterThan">
      <formula>0</formula>
    </cfRule>
    <cfRule type="cellIs" dxfId="23" priority="20" operator="lessThan">
      <formula>0</formula>
    </cfRule>
    <cfRule type="cellIs" dxfId="22" priority="21" operator="greaterThan">
      <formula>0</formula>
    </cfRule>
    <cfRule type="cellIs" dxfId="21" priority="25" operator="greaterThan">
      <formula>0</formula>
    </cfRule>
    <cfRule type="cellIs" dxfId="20" priority="26" operator="lessThan">
      <formula>0</formula>
    </cfRule>
  </conditionalFormatting>
  <conditionalFormatting sqref="H30 H32:H35 H37:H38 H40:H41 H43:H44 H46:H4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H30 H32:H35 H37:H38 H40:H41 H43:H44 H46:H47">
    <cfRule type="cellIs" dxfId="17" priority="22" operator="equal">
      <formula>0</formula>
    </cfRule>
  </conditionalFormatting>
  <conditionalFormatting sqref="H30 H32:H35 H37:H38 H40:H41 H43:H44 H46:H47">
    <cfRule type="cellIs" dxfId="16" priority="16" operator="lessThan">
      <formula>0</formula>
    </cfRule>
    <cfRule type="cellIs" dxfId="15" priority="17" operator="greaterThan">
      <formula>0</formula>
    </cfRule>
  </conditionalFormatting>
  <conditionalFormatting sqref="H30 H32:H35 H37:H38 H40:H41 H43:H44 H46:H47"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L30 L32:L35 L37:L38 L40:L41 L43:L44 L46:L47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L30 L32:L35 L37:L38 L40:L41 L43:L44 L46:L47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L30 L32:L35 L37:L38 L40:L41 L43:L44 L46:L47">
    <cfRule type="cellIs" dxfId="4" priority="9" operator="equal">
      <formula>0</formula>
    </cfRule>
  </conditionalFormatting>
  <conditionalFormatting sqref="L30 L32:L35 L37:L38 L40:L41 L43:L44 L46:L4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30 L32:L35 L37:L38 L40:L41 L43:L44 L46:L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7" fitToHeight="2" orientation="landscape" verticalDpi="300" r:id="rId1"/>
  <headerFooter differentFirst="1">
    <oddFooter>&amp;C&amp;"+,полужирный курсив"&amp;8Сторінка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40"/>
  <sheetViews>
    <sheetView zoomScale="80" zoomScaleNormal="80" workbookViewId="0">
      <selection activeCell="A71" sqref="A71:C71"/>
    </sheetView>
  </sheetViews>
  <sheetFormatPr defaultColWidth="9" defaultRowHeight="13.8"/>
  <cols>
    <col min="1" max="1" width="11.88671875" style="1276" customWidth="1"/>
    <col min="2" max="2" width="5.6640625" style="1276" customWidth="1"/>
    <col min="3" max="3" width="63" style="1277" customWidth="1"/>
    <col min="4" max="4" width="14" style="1278" customWidth="1"/>
    <col min="5" max="5" width="14.33203125" style="1279" customWidth="1"/>
    <col min="6" max="6" width="12.5546875" style="1277" customWidth="1"/>
    <col min="7" max="7" width="11.88671875" style="1277" customWidth="1"/>
    <col min="8" max="8" width="9.88671875" style="1277" customWidth="1"/>
    <col min="9" max="9" width="12.6640625" style="1278" customWidth="1"/>
    <col min="10" max="10" width="13" style="1280" customWidth="1"/>
    <col min="11" max="11" width="11.44140625" style="1277" customWidth="1"/>
    <col min="12" max="12" width="11.109375" style="1277" customWidth="1"/>
    <col min="13" max="13" width="9.88671875" style="1312" customWidth="1"/>
    <col min="14" max="14" width="13.88671875" style="1313" customWidth="1"/>
    <col min="15" max="15" width="1.5546875" style="1276" customWidth="1"/>
    <col min="16" max="256" width="9" style="1277"/>
    <col min="257" max="257" width="10.6640625" style="1277" customWidth="1"/>
    <col min="258" max="258" width="5.6640625" style="1277" customWidth="1"/>
    <col min="259" max="259" width="63" style="1277" customWidth="1"/>
    <col min="260" max="260" width="14" style="1277" customWidth="1"/>
    <col min="261" max="261" width="14.33203125" style="1277" customWidth="1"/>
    <col min="262" max="262" width="12.5546875" style="1277" customWidth="1"/>
    <col min="263" max="263" width="11.88671875" style="1277" customWidth="1"/>
    <col min="264" max="264" width="9.88671875" style="1277" customWidth="1"/>
    <col min="265" max="265" width="12.6640625" style="1277" customWidth="1"/>
    <col min="266" max="266" width="13" style="1277" customWidth="1"/>
    <col min="267" max="267" width="11.44140625" style="1277" customWidth="1"/>
    <col min="268" max="268" width="11.109375" style="1277" customWidth="1"/>
    <col min="269" max="269" width="9.88671875" style="1277" customWidth="1"/>
    <col min="270" max="270" width="13.88671875" style="1277" customWidth="1"/>
    <col min="271" max="271" width="1.5546875" style="1277" customWidth="1"/>
    <col min="272" max="512" width="9" style="1277"/>
    <col min="513" max="513" width="10.6640625" style="1277" customWidth="1"/>
    <col min="514" max="514" width="5.6640625" style="1277" customWidth="1"/>
    <col min="515" max="515" width="63" style="1277" customWidth="1"/>
    <col min="516" max="516" width="14" style="1277" customWidth="1"/>
    <col min="517" max="517" width="14.33203125" style="1277" customWidth="1"/>
    <col min="518" max="518" width="12.5546875" style="1277" customWidth="1"/>
    <col min="519" max="519" width="11.88671875" style="1277" customWidth="1"/>
    <col min="520" max="520" width="9.88671875" style="1277" customWidth="1"/>
    <col min="521" max="521" width="12.6640625" style="1277" customWidth="1"/>
    <col min="522" max="522" width="13" style="1277" customWidth="1"/>
    <col min="523" max="523" width="11.44140625" style="1277" customWidth="1"/>
    <col min="524" max="524" width="11.109375" style="1277" customWidth="1"/>
    <col min="525" max="525" width="9.88671875" style="1277" customWidth="1"/>
    <col min="526" max="526" width="13.88671875" style="1277" customWidth="1"/>
    <col min="527" max="527" width="1.5546875" style="1277" customWidth="1"/>
    <col min="528" max="768" width="9" style="1277"/>
    <col min="769" max="769" width="10.6640625" style="1277" customWidth="1"/>
    <col min="770" max="770" width="5.6640625" style="1277" customWidth="1"/>
    <col min="771" max="771" width="63" style="1277" customWidth="1"/>
    <col min="772" max="772" width="14" style="1277" customWidth="1"/>
    <col min="773" max="773" width="14.33203125" style="1277" customWidth="1"/>
    <col min="774" max="774" width="12.5546875" style="1277" customWidth="1"/>
    <col min="775" max="775" width="11.88671875" style="1277" customWidth="1"/>
    <col min="776" max="776" width="9.88671875" style="1277" customWidth="1"/>
    <col min="777" max="777" width="12.6640625" style="1277" customWidth="1"/>
    <col min="778" max="778" width="13" style="1277" customWidth="1"/>
    <col min="779" max="779" width="11.44140625" style="1277" customWidth="1"/>
    <col min="780" max="780" width="11.109375" style="1277" customWidth="1"/>
    <col min="781" max="781" width="9.88671875" style="1277" customWidth="1"/>
    <col min="782" max="782" width="13.88671875" style="1277" customWidth="1"/>
    <col min="783" max="783" width="1.5546875" style="1277" customWidth="1"/>
    <col min="784" max="1024" width="9" style="1277"/>
    <col min="1025" max="1025" width="10.6640625" style="1277" customWidth="1"/>
    <col min="1026" max="1026" width="5.6640625" style="1277" customWidth="1"/>
    <col min="1027" max="1027" width="63" style="1277" customWidth="1"/>
    <col min="1028" max="1028" width="14" style="1277" customWidth="1"/>
    <col min="1029" max="1029" width="14.33203125" style="1277" customWidth="1"/>
    <col min="1030" max="1030" width="12.5546875" style="1277" customWidth="1"/>
    <col min="1031" max="1031" width="11.88671875" style="1277" customWidth="1"/>
    <col min="1032" max="1032" width="9.88671875" style="1277" customWidth="1"/>
    <col min="1033" max="1033" width="12.6640625" style="1277" customWidth="1"/>
    <col min="1034" max="1034" width="13" style="1277" customWidth="1"/>
    <col min="1035" max="1035" width="11.44140625" style="1277" customWidth="1"/>
    <col min="1036" max="1036" width="11.109375" style="1277" customWidth="1"/>
    <col min="1037" max="1037" width="9.88671875" style="1277" customWidth="1"/>
    <col min="1038" max="1038" width="13.88671875" style="1277" customWidth="1"/>
    <col min="1039" max="1039" width="1.5546875" style="1277" customWidth="1"/>
    <col min="1040" max="1280" width="9" style="1277"/>
    <col min="1281" max="1281" width="10.6640625" style="1277" customWidth="1"/>
    <col min="1282" max="1282" width="5.6640625" style="1277" customWidth="1"/>
    <col min="1283" max="1283" width="63" style="1277" customWidth="1"/>
    <col min="1284" max="1284" width="14" style="1277" customWidth="1"/>
    <col min="1285" max="1285" width="14.33203125" style="1277" customWidth="1"/>
    <col min="1286" max="1286" width="12.5546875" style="1277" customWidth="1"/>
    <col min="1287" max="1287" width="11.88671875" style="1277" customWidth="1"/>
    <col min="1288" max="1288" width="9.88671875" style="1277" customWidth="1"/>
    <col min="1289" max="1289" width="12.6640625" style="1277" customWidth="1"/>
    <col min="1290" max="1290" width="13" style="1277" customWidth="1"/>
    <col min="1291" max="1291" width="11.44140625" style="1277" customWidth="1"/>
    <col min="1292" max="1292" width="11.109375" style="1277" customWidth="1"/>
    <col min="1293" max="1293" width="9.88671875" style="1277" customWidth="1"/>
    <col min="1294" max="1294" width="13.88671875" style="1277" customWidth="1"/>
    <col min="1295" max="1295" width="1.5546875" style="1277" customWidth="1"/>
    <col min="1296" max="1536" width="9" style="1277"/>
    <col min="1537" max="1537" width="10.6640625" style="1277" customWidth="1"/>
    <col min="1538" max="1538" width="5.6640625" style="1277" customWidth="1"/>
    <col min="1539" max="1539" width="63" style="1277" customWidth="1"/>
    <col min="1540" max="1540" width="14" style="1277" customWidth="1"/>
    <col min="1541" max="1541" width="14.33203125" style="1277" customWidth="1"/>
    <col min="1542" max="1542" width="12.5546875" style="1277" customWidth="1"/>
    <col min="1543" max="1543" width="11.88671875" style="1277" customWidth="1"/>
    <col min="1544" max="1544" width="9.88671875" style="1277" customWidth="1"/>
    <col min="1545" max="1545" width="12.6640625" style="1277" customWidth="1"/>
    <col min="1546" max="1546" width="13" style="1277" customWidth="1"/>
    <col min="1547" max="1547" width="11.44140625" style="1277" customWidth="1"/>
    <col min="1548" max="1548" width="11.109375" style="1277" customWidth="1"/>
    <col min="1549" max="1549" width="9.88671875" style="1277" customWidth="1"/>
    <col min="1550" max="1550" width="13.88671875" style="1277" customWidth="1"/>
    <col min="1551" max="1551" width="1.5546875" style="1277" customWidth="1"/>
    <col min="1552" max="1792" width="9" style="1277"/>
    <col min="1793" max="1793" width="10.6640625" style="1277" customWidth="1"/>
    <col min="1794" max="1794" width="5.6640625" style="1277" customWidth="1"/>
    <col min="1795" max="1795" width="63" style="1277" customWidth="1"/>
    <col min="1796" max="1796" width="14" style="1277" customWidth="1"/>
    <col min="1797" max="1797" width="14.33203125" style="1277" customWidth="1"/>
    <col min="1798" max="1798" width="12.5546875" style="1277" customWidth="1"/>
    <col min="1799" max="1799" width="11.88671875" style="1277" customWidth="1"/>
    <col min="1800" max="1800" width="9.88671875" style="1277" customWidth="1"/>
    <col min="1801" max="1801" width="12.6640625" style="1277" customWidth="1"/>
    <col min="1802" max="1802" width="13" style="1277" customWidth="1"/>
    <col min="1803" max="1803" width="11.44140625" style="1277" customWidth="1"/>
    <col min="1804" max="1804" width="11.109375" style="1277" customWidth="1"/>
    <col min="1805" max="1805" width="9.88671875" style="1277" customWidth="1"/>
    <col min="1806" max="1806" width="13.88671875" style="1277" customWidth="1"/>
    <col min="1807" max="1807" width="1.5546875" style="1277" customWidth="1"/>
    <col min="1808" max="2048" width="9" style="1277"/>
    <col min="2049" max="2049" width="10.6640625" style="1277" customWidth="1"/>
    <col min="2050" max="2050" width="5.6640625" style="1277" customWidth="1"/>
    <col min="2051" max="2051" width="63" style="1277" customWidth="1"/>
    <col min="2052" max="2052" width="14" style="1277" customWidth="1"/>
    <col min="2053" max="2053" width="14.33203125" style="1277" customWidth="1"/>
    <col min="2054" max="2054" width="12.5546875" style="1277" customWidth="1"/>
    <col min="2055" max="2055" width="11.88671875" style="1277" customWidth="1"/>
    <col min="2056" max="2056" width="9.88671875" style="1277" customWidth="1"/>
    <col min="2057" max="2057" width="12.6640625" style="1277" customWidth="1"/>
    <col min="2058" max="2058" width="13" style="1277" customWidth="1"/>
    <col min="2059" max="2059" width="11.44140625" style="1277" customWidth="1"/>
    <col min="2060" max="2060" width="11.109375" style="1277" customWidth="1"/>
    <col min="2061" max="2061" width="9.88671875" style="1277" customWidth="1"/>
    <col min="2062" max="2062" width="13.88671875" style="1277" customWidth="1"/>
    <col min="2063" max="2063" width="1.5546875" style="1277" customWidth="1"/>
    <col min="2064" max="2304" width="9" style="1277"/>
    <col min="2305" max="2305" width="10.6640625" style="1277" customWidth="1"/>
    <col min="2306" max="2306" width="5.6640625" style="1277" customWidth="1"/>
    <col min="2307" max="2307" width="63" style="1277" customWidth="1"/>
    <col min="2308" max="2308" width="14" style="1277" customWidth="1"/>
    <col min="2309" max="2309" width="14.33203125" style="1277" customWidth="1"/>
    <col min="2310" max="2310" width="12.5546875" style="1277" customWidth="1"/>
    <col min="2311" max="2311" width="11.88671875" style="1277" customWidth="1"/>
    <col min="2312" max="2312" width="9.88671875" style="1277" customWidth="1"/>
    <col min="2313" max="2313" width="12.6640625" style="1277" customWidth="1"/>
    <col min="2314" max="2314" width="13" style="1277" customWidth="1"/>
    <col min="2315" max="2315" width="11.44140625" style="1277" customWidth="1"/>
    <col min="2316" max="2316" width="11.109375" style="1277" customWidth="1"/>
    <col min="2317" max="2317" width="9.88671875" style="1277" customWidth="1"/>
    <col min="2318" max="2318" width="13.88671875" style="1277" customWidth="1"/>
    <col min="2319" max="2319" width="1.5546875" style="1277" customWidth="1"/>
    <col min="2320" max="2560" width="9" style="1277"/>
    <col min="2561" max="2561" width="10.6640625" style="1277" customWidth="1"/>
    <col min="2562" max="2562" width="5.6640625" style="1277" customWidth="1"/>
    <col min="2563" max="2563" width="63" style="1277" customWidth="1"/>
    <col min="2564" max="2564" width="14" style="1277" customWidth="1"/>
    <col min="2565" max="2565" width="14.33203125" style="1277" customWidth="1"/>
    <col min="2566" max="2566" width="12.5546875" style="1277" customWidth="1"/>
    <col min="2567" max="2567" width="11.88671875" style="1277" customWidth="1"/>
    <col min="2568" max="2568" width="9.88671875" style="1277" customWidth="1"/>
    <col min="2569" max="2569" width="12.6640625" style="1277" customWidth="1"/>
    <col min="2570" max="2570" width="13" style="1277" customWidth="1"/>
    <col min="2571" max="2571" width="11.44140625" style="1277" customWidth="1"/>
    <col min="2572" max="2572" width="11.109375" style="1277" customWidth="1"/>
    <col min="2573" max="2573" width="9.88671875" style="1277" customWidth="1"/>
    <col min="2574" max="2574" width="13.88671875" style="1277" customWidth="1"/>
    <col min="2575" max="2575" width="1.5546875" style="1277" customWidth="1"/>
    <col min="2576" max="2816" width="9" style="1277"/>
    <col min="2817" max="2817" width="10.6640625" style="1277" customWidth="1"/>
    <col min="2818" max="2818" width="5.6640625" style="1277" customWidth="1"/>
    <col min="2819" max="2819" width="63" style="1277" customWidth="1"/>
    <col min="2820" max="2820" width="14" style="1277" customWidth="1"/>
    <col min="2821" max="2821" width="14.33203125" style="1277" customWidth="1"/>
    <col min="2822" max="2822" width="12.5546875" style="1277" customWidth="1"/>
    <col min="2823" max="2823" width="11.88671875" style="1277" customWidth="1"/>
    <col min="2824" max="2824" width="9.88671875" style="1277" customWidth="1"/>
    <col min="2825" max="2825" width="12.6640625" style="1277" customWidth="1"/>
    <col min="2826" max="2826" width="13" style="1277" customWidth="1"/>
    <col min="2827" max="2827" width="11.44140625" style="1277" customWidth="1"/>
    <col min="2828" max="2828" width="11.109375" style="1277" customWidth="1"/>
    <col min="2829" max="2829" width="9.88671875" style="1277" customWidth="1"/>
    <col min="2830" max="2830" width="13.88671875" style="1277" customWidth="1"/>
    <col min="2831" max="2831" width="1.5546875" style="1277" customWidth="1"/>
    <col min="2832" max="3072" width="9" style="1277"/>
    <col min="3073" max="3073" width="10.6640625" style="1277" customWidth="1"/>
    <col min="3074" max="3074" width="5.6640625" style="1277" customWidth="1"/>
    <col min="3075" max="3075" width="63" style="1277" customWidth="1"/>
    <col min="3076" max="3076" width="14" style="1277" customWidth="1"/>
    <col min="3077" max="3077" width="14.33203125" style="1277" customWidth="1"/>
    <col min="3078" max="3078" width="12.5546875" style="1277" customWidth="1"/>
    <col min="3079" max="3079" width="11.88671875" style="1277" customWidth="1"/>
    <col min="3080" max="3080" width="9.88671875" style="1277" customWidth="1"/>
    <col min="3081" max="3081" width="12.6640625" style="1277" customWidth="1"/>
    <col min="3082" max="3082" width="13" style="1277" customWidth="1"/>
    <col min="3083" max="3083" width="11.44140625" style="1277" customWidth="1"/>
    <col min="3084" max="3084" width="11.109375" style="1277" customWidth="1"/>
    <col min="3085" max="3085" width="9.88671875" style="1277" customWidth="1"/>
    <col min="3086" max="3086" width="13.88671875" style="1277" customWidth="1"/>
    <col min="3087" max="3087" width="1.5546875" style="1277" customWidth="1"/>
    <col min="3088" max="3328" width="9" style="1277"/>
    <col min="3329" max="3329" width="10.6640625" style="1277" customWidth="1"/>
    <col min="3330" max="3330" width="5.6640625" style="1277" customWidth="1"/>
    <col min="3331" max="3331" width="63" style="1277" customWidth="1"/>
    <col min="3332" max="3332" width="14" style="1277" customWidth="1"/>
    <col min="3333" max="3333" width="14.33203125" style="1277" customWidth="1"/>
    <col min="3334" max="3334" width="12.5546875" style="1277" customWidth="1"/>
    <col min="3335" max="3335" width="11.88671875" style="1277" customWidth="1"/>
    <col min="3336" max="3336" width="9.88671875" style="1277" customWidth="1"/>
    <col min="3337" max="3337" width="12.6640625" style="1277" customWidth="1"/>
    <col min="3338" max="3338" width="13" style="1277" customWidth="1"/>
    <col min="3339" max="3339" width="11.44140625" style="1277" customWidth="1"/>
    <col min="3340" max="3340" width="11.109375" style="1277" customWidth="1"/>
    <col min="3341" max="3341" width="9.88671875" style="1277" customWidth="1"/>
    <col min="3342" max="3342" width="13.88671875" style="1277" customWidth="1"/>
    <col min="3343" max="3343" width="1.5546875" style="1277" customWidth="1"/>
    <col min="3344" max="3584" width="9" style="1277"/>
    <col min="3585" max="3585" width="10.6640625" style="1277" customWidth="1"/>
    <col min="3586" max="3586" width="5.6640625" style="1277" customWidth="1"/>
    <col min="3587" max="3587" width="63" style="1277" customWidth="1"/>
    <col min="3588" max="3588" width="14" style="1277" customWidth="1"/>
    <col min="3589" max="3589" width="14.33203125" style="1277" customWidth="1"/>
    <col min="3590" max="3590" width="12.5546875" style="1277" customWidth="1"/>
    <col min="3591" max="3591" width="11.88671875" style="1277" customWidth="1"/>
    <col min="3592" max="3592" width="9.88671875" style="1277" customWidth="1"/>
    <col min="3593" max="3593" width="12.6640625" style="1277" customWidth="1"/>
    <col min="3594" max="3594" width="13" style="1277" customWidth="1"/>
    <col min="3595" max="3595" width="11.44140625" style="1277" customWidth="1"/>
    <col min="3596" max="3596" width="11.109375" style="1277" customWidth="1"/>
    <col min="3597" max="3597" width="9.88671875" style="1277" customWidth="1"/>
    <col min="3598" max="3598" width="13.88671875" style="1277" customWidth="1"/>
    <col min="3599" max="3599" width="1.5546875" style="1277" customWidth="1"/>
    <col min="3600" max="3840" width="9" style="1277"/>
    <col min="3841" max="3841" width="10.6640625" style="1277" customWidth="1"/>
    <col min="3842" max="3842" width="5.6640625" style="1277" customWidth="1"/>
    <col min="3843" max="3843" width="63" style="1277" customWidth="1"/>
    <col min="3844" max="3844" width="14" style="1277" customWidth="1"/>
    <col min="3845" max="3845" width="14.33203125" style="1277" customWidth="1"/>
    <col min="3846" max="3846" width="12.5546875" style="1277" customWidth="1"/>
    <col min="3847" max="3847" width="11.88671875" style="1277" customWidth="1"/>
    <col min="3848" max="3848" width="9.88671875" style="1277" customWidth="1"/>
    <col min="3849" max="3849" width="12.6640625" style="1277" customWidth="1"/>
    <col min="3850" max="3850" width="13" style="1277" customWidth="1"/>
    <col min="3851" max="3851" width="11.44140625" style="1277" customWidth="1"/>
    <col min="3852" max="3852" width="11.109375" style="1277" customWidth="1"/>
    <col min="3853" max="3853" width="9.88671875" style="1277" customWidth="1"/>
    <col min="3854" max="3854" width="13.88671875" style="1277" customWidth="1"/>
    <col min="3855" max="3855" width="1.5546875" style="1277" customWidth="1"/>
    <col min="3856" max="4096" width="9" style="1277"/>
    <col min="4097" max="4097" width="10.6640625" style="1277" customWidth="1"/>
    <col min="4098" max="4098" width="5.6640625" style="1277" customWidth="1"/>
    <col min="4099" max="4099" width="63" style="1277" customWidth="1"/>
    <col min="4100" max="4100" width="14" style="1277" customWidth="1"/>
    <col min="4101" max="4101" width="14.33203125" style="1277" customWidth="1"/>
    <col min="4102" max="4102" width="12.5546875" style="1277" customWidth="1"/>
    <col min="4103" max="4103" width="11.88671875" style="1277" customWidth="1"/>
    <col min="4104" max="4104" width="9.88671875" style="1277" customWidth="1"/>
    <col min="4105" max="4105" width="12.6640625" style="1277" customWidth="1"/>
    <col min="4106" max="4106" width="13" style="1277" customWidth="1"/>
    <col min="4107" max="4107" width="11.44140625" style="1277" customWidth="1"/>
    <col min="4108" max="4108" width="11.109375" style="1277" customWidth="1"/>
    <col min="4109" max="4109" width="9.88671875" style="1277" customWidth="1"/>
    <col min="4110" max="4110" width="13.88671875" style="1277" customWidth="1"/>
    <col min="4111" max="4111" width="1.5546875" style="1277" customWidth="1"/>
    <col min="4112" max="4352" width="9" style="1277"/>
    <col min="4353" max="4353" width="10.6640625" style="1277" customWidth="1"/>
    <col min="4354" max="4354" width="5.6640625" style="1277" customWidth="1"/>
    <col min="4355" max="4355" width="63" style="1277" customWidth="1"/>
    <col min="4356" max="4356" width="14" style="1277" customWidth="1"/>
    <col min="4357" max="4357" width="14.33203125" style="1277" customWidth="1"/>
    <col min="4358" max="4358" width="12.5546875" style="1277" customWidth="1"/>
    <col min="4359" max="4359" width="11.88671875" style="1277" customWidth="1"/>
    <col min="4360" max="4360" width="9.88671875" style="1277" customWidth="1"/>
    <col min="4361" max="4361" width="12.6640625" style="1277" customWidth="1"/>
    <col min="4362" max="4362" width="13" style="1277" customWidth="1"/>
    <col min="4363" max="4363" width="11.44140625" style="1277" customWidth="1"/>
    <col min="4364" max="4364" width="11.109375" style="1277" customWidth="1"/>
    <col min="4365" max="4365" width="9.88671875" style="1277" customWidth="1"/>
    <col min="4366" max="4366" width="13.88671875" style="1277" customWidth="1"/>
    <col min="4367" max="4367" width="1.5546875" style="1277" customWidth="1"/>
    <col min="4368" max="4608" width="9" style="1277"/>
    <col min="4609" max="4609" width="10.6640625" style="1277" customWidth="1"/>
    <col min="4610" max="4610" width="5.6640625" style="1277" customWidth="1"/>
    <col min="4611" max="4611" width="63" style="1277" customWidth="1"/>
    <col min="4612" max="4612" width="14" style="1277" customWidth="1"/>
    <col min="4613" max="4613" width="14.33203125" style="1277" customWidth="1"/>
    <col min="4614" max="4614" width="12.5546875" style="1277" customWidth="1"/>
    <col min="4615" max="4615" width="11.88671875" style="1277" customWidth="1"/>
    <col min="4616" max="4616" width="9.88671875" style="1277" customWidth="1"/>
    <col min="4617" max="4617" width="12.6640625" style="1277" customWidth="1"/>
    <col min="4618" max="4618" width="13" style="1277" customWidth="1"/>
    <col min="4619" max="4619" width="11.44140625" style="1277" customWidth="1"/>
    <col min="4620" max="4620" width="11.109375" style="1277" customWidth="1"/>
    <col min="4621" max="4621" width="9.88671875" style="1277" customWidth="1"/>
    <col min="4622" max="4622" width="13.88671875" style="1277" customWidth="1"/>
    <col min="4623" max="4623" width="1.5546875" style="1277" customWidth="1"/>
    <col min="4624" max="4864" width="9" style="1277"/>
    <col min="4865" max="4865" width="10.6640625" style="1277" customWidth="1"/>
    <col min="4866" max="4866" width="5.6640625" style="1277" customWidth="1"/>
    <col min="4867" max="4867" width="63" style="1277" customWidth="1"/>
    <col min="4868" max="4868" width="14" style="1277" customWidth="1"/>
    <col min="4869" max="4869" width="14.33203125" style="1277" customWidth="1"/>
    <col min="4870" max="4870" width="12.5546875" style="1277" customWidth="1"/>
    <col min="4871" max="4871" width="11.88671875" style="1277" customWidth="1"/>
    <col min="4872" max="4872" width="9.88671875" style="1277" customWidth="1"/>
    <col min="4873" max="4873" width="12.6640625" style="1277" customWidth="1"/>
    <col min="4874" max="4874" width="13" style="1277" customWidth="1"/>
    <col min="4875" max="4875" width="11.44140625" style="1277" customWidth="1"/>
    <col min="4876" max="4876" width="11.109375" style="1277" customWidth="1"/>
    <col min="4877" max="4877" width="9.88671875" style="1277" customWidth="1"/>
    <col min="4878" max="4878" width="13.88671875" style="1277" customWidth="1"/>
    <col min="4879" max="4879" width="1.5546875" style="1277" customWidth="1"/>
    <col min="4880" max="5120" width="9" style="1277"/>
    <col min="5121" max="5121" width="10.6640625" style="1277" customWidth="1"/>
    <col min="5122" max="5122" width="5.6640625" style="1277" customWidth="1"/>
    <col min="5123" max="5123" width="63" style="1277" customWidth="1"/>
    <col min="5124" max="5124" width="14" style="1277" customWidth="1"/>
    <col min="5125" max="5125" width="14.33203125" style="1277" customWidth="1"/>
    <col min="5126" max="5126" width="12.5546875" style="1277" customWidth="1"/>
    <col min="5127" max="5127" width="11.88671875" style="1277" customWidth="1"/>
    <col min="5128" max="5128" width="9.88671875" style="1277" customWidth="1"/>
    <col min="5129" max="5129" width="12.6640625" style="1277" customWidth="1"/>
    <col min="5130" max="5130" width="13" style="1277" customWidth="1"/>
    <col min="5131" max="5131" width="11.44140625" style="1277" customWidth="1"/>
    <col min="5132" max="5132" width="11.109375" style="1277" customWidth="1"/>
    <col min="5133" max="5133" width="9.88671875" style="1277" customWidth="1"/>
    <col min="5134" max="5134" width="13.88671875" style="1277" customWidth="1"/>
    <col min="5135" max="5135" width="1.5546875" style="1277" customWidth="1"/>
    <col min="5136" max="5376" width="9" style="1277"/>
    <col min="5377" max="5377" width="10.6640625" style="1277" customWidth="1"/>
    <col min="5378" max="5378" width="5.6640625" style="1277" customWidth="1"/>
    <col min="5379" max="5379" width="63" style="1277" customWidth="1"/>
    <col min="5380" max="5380" width="14" style="1277" customWidth="1"/>
    <col min="5381" max="5381" width="14.33203125" style="1277" customWidth="1"/>
    <col min="5382" max="5382" width="12.5546875" style="1277" customWidth="1"/>
    <col min="5383" max="5383" width="11.88671875" style="1277" customWidth="1"/>
    <col min="5384" max="5384" width="9.88671875" style="1277" customWidth="1"/>
    <col min="5385" max="5385" width="12.6640625" style="1277" customWidth="1"/>
    <col min="5386" max="5386" width="13" style="1277" customWidth="1"/>
    <col min="5387" max="5387" width="11.44140625" style="1277" customWidth="1"/>
    <col min="5388" max="5388" width="11.109375" style="1277" customWidth="1"/>
    <col min="5389" max="5389" width="9.88671875" style="1277" customWidth="1"/>
    <col min="5390" max="5390" width="13.88671875" style="1277" customWidth="1"/>
    <col min="5391" max="5391" width="1.5546875" style="1277" customWidth="1"/>
    <col min="5392" max="5632" width="9" style="1277"/>
    <col min="5633" max="5633" width="10.6640625" style="1277" customWidth="1"/>
    <col min="5634" max="5634" width="5.6640625" style="1277" customWidth="1"/>
    <col min="5635" max="5635" width="63" style="1277" customWidth="1"/>
    <col min="5636" max="5636" width="14" style="1277" customWidth="1"/>
    <col min="5637" max="5637" width="14.33203125" style="1277" customWidth="1"/>
    <col min="5638" max="5638" width="12.5546875" style="1277" customWidth="1"/>
    <col min="5639" max="5639" width="11.88671875" style="1277" customWidth="1"/>
    <col min="5640" max="5640" width="9.88671875" style="1277" customWidth="1"/>
    <col min="5641" max="5641" width="12.6640625" style="1277" customWidth="1"/>
    <col min="5642" max="5642" width="13" style="1277" customWidth="1"/>
    <col min="5643" max="5643" width="11.44140625" style="1277" customWidth="1"/>
    <col min="5644" max="5644" width="11.109375" style="1277" customWidth="1"/>
    <col min="5645" max="5645" width="9.88671875" style="1277" customWidth="1"/>
    <col min="5646" max="5646" width="13.88671875" style="1277" customWidth="1"/>
    <col min="5647" max="5647" width="1.5546875" style="1277" customWidth="1"/>
    <col min="5648" max="5888" width="9" style="1277"/>
    <col min="5889" max="5889" width="10.6640625" style="1277" customWidth="1"/>
    <col min="5890" max="5890" width="5.6640625" style="1277" customWidth="1"/>
    <col min="5891" max="5891" width="63" style="1277" customWidth="1"/>
    <col min="5892" max="5892" width="14" style="1277" customWidth="1"/>
    <col min="5893" max="5893" width="14.33203125" style="1277" customWidth="1"/>
    <col min="5894" max="5894" width="12.5546875" style="1277" customWidth="1"/>
    <col min="5895" max="5895" width="11.88671875" style="1277" customWidth="1"/>
    <col min="5896" max="5896" width="9.88671875" style="1277" customWidth="1"/>
    <col min="5897" max="5897" width="12.6640625" style="1277" customWidth="1"/>
    <col min="5898" max="5898" width="13" style="1277" customWidth="1"/>
    <col min="5899" max="5899" width="11.44140625" style="1277" customWidth="1"/>
    <col min="5900" max="5900" width="11.109375" style="1277" customWidth="1"/>
    <col min="5901" max="5901" width="9.88671875" style="1277" customWidth="1"/>
    <col min="5902" max="5902" width="13.88671875" style="1277" customWidth="1"/>
    <col min="5903" max="5903" width="1.5546875" style="1277" customWidth="1"/>
    <col min="5904" max="6144" width="9" style="1277"/>
    <col min="6145" max="6145" width="10.6640625" style="1277" customWidth="1"/>
    <col min="6146" max="6146" width="5.6640625" style="1277" customWidth="1"/>
    <col min="6147" max="6147" width="63" style="1277" customWidth="1"/>
    <col min="6148" max="6148" width="14" style="1277" customWidth="1"/>
    <col min="6149" max="6149" width="14.33203125" style="1277" customWidth="1"/>
    <col min="6150" max="6150" width="12.5546875" style="1277" customWidth="1"/>
    <col min="6151" max="6151" width="11.88671875" style="1277" customWidth="1"/>
    <col min="6152" max="6152" width="9.88671875" style="1277" customWidth="1"/>
    <col min="6153" max="6153" width="12.6640625" style="1277" customWidth="1"/>
    <col min="6154" max="6154" width="13" style="1277" customWidth="1"/>
    <col min="6155" max="6155" width="11.44140625" style="1277" customWidth="1"/>
    <col min="6156" max="6156" width="11.109375" style="1277" customWidth="1"/>
    <col min="6157" max="6157" width="9.88671875" style="1277" customWidth="1"/>
    <col min="6158" max="6158" width="13.88671875" style="1277" customWidth="1"/>
    <col min="6159" max="6159" width="1.5546875" style="1277" customWidth="1"/>
    <col min="6160" max="6400" width="9" style="1277"/>
    <col min="6401" max="6401" width="10.6640625" style="1277" customWidth="1"/>
    <col min="6402" max="6402" width="5.6640625" style="1277" customWidth="1"/>
    <col min="6403" max="6403" width="63" style="1277" customWidth="1"/>
    <col min="6404" max="6404" width="14" style="1277" customWidth="1"/>
    <col min="6405" max="6405" width="14.33203125" style="1277" customWidth="1"/>
    <col min="6406" max="6406" width="12.5546875" style="1277" customWidth="1"/>
    <col min="6407" max="6407" width="11.88671875" style="1277" customWidth="1"/>
    <col min="6408" max="6408" width="9.88671875" style="1277" customWidth="1"/>
    <col min="6409" max="6409" width="12.6640625" style="1277" customWidth="1"/>
    <col min="6410" max="6410" width="13" style="1277" customWidth="1"/>
    <col min="6411" max="6411" width="11.44140625" style="1277" customWidth="1"/>
    <col min="6412" max="6412" width="11.109375" style="1277" customWidth="1"/>
    <col min="6413" max="6413" width="9.88671875" style="1277" customWidth="1"/>
    <col min="6414" max="6414" width="13.88671875" style="1277" customWidth="1"/>
    <col min="6415" max="6415" width="1.5546875" style="1277" customWidth="1"/>
    <col min="6416" max="6656" width="9" style="1277"/>
    <col min="6657" max="6657" width="10.6640625" style="1277" customWidth="1"/>
    <col min="6658" max="6658" width="5.6640625" style="1277" customWidth="1"/>
    <col min="6659" max="6659" width="63" style="1277" customWidth="1"/>
    <col min="6660" max="6660" width="14" style="1277" customWidth="1"/>
    <col min="6661" max="6661" width="14.33203125" style="1277" customWidth="1"/>
    <col min="6662" max="6662" width="12.5546875" style="1277" customWidth="1"/>
    <col min="6663" max="6663" width="11.88671875" style="1277" customWidth="1"/>
    <col min="6664" max="6664" width="9.88671875" style="1277" customWidth="1"/>
    <col min="6665" max="6665" width="12.6640625" style="1277" customWidth="1"/>
    <col min="6666" max="6666" width="13" style="1277" customWidth="1"/>
    <col min="6667" max="6667" width="11.44140625" style="1277" customWidth="1"/>
    <col min="6668" max="6668" width="11.109375" style="1277" customWidth="1"/>
    <col min="6669" max="6669" width="9.88671875" style="1277" customWidth="1"/>
    <col min="6670" max="6670" width="13.88671875" style="1277" customWidth="1"/>
    <col min="6671" max="6671" width="1.5546875" style="1277" customWidth="1"/>
    <col min="6672" max="6912" width="9" style="1277"/>
    <col min="6913" max="6913" width="10.6640625" style="1277" customWidth="1"/>
    <col min="6914" max="6914" width="5.6640625" style="1277" customWidth="1"/>
    <col min="6915" max="6915" width="63" style="1277" customWidth="1"/>
    <col min="6916" max="6916" width="14" style="1277" customWidth="1"/>
    <col min="6917" max="6917" width="14.33203125" style="1277" customWidth="1"/>
    <col min="6918" max="6918" width="12.5546875" style="1277" customWidth="1"/>
    <col min="6919" max="6919" width="11.88671875" style="1277" customWidth="1"/>
    <col min="6920" max="6920" width="9.88671875" style="1277" customWidth="1"/>
    <col min="6921" max="6921" width="12.6640625" style="1277" customWidth="1"/>
    <col min="6922" max="6922" width="13" style="1277" customWidth="1"/>
    <col min="6923" max="6923" width="11.44140625" style="1277" customWidth="1"/>
    <col min="6924" max="6924" width="11.109375" style="1277" customWidth="1"/>
    <col min="6925" max="6925" width="9.88671875" style="1277" customWidth="1"/>
    <col min="6926" max="6926" width="13.88671875" style="1277" customWidth="1"/>
    <col min="6927" max="6927" width="1.5546875" style="1277" customWidth="1"/>
    <col min="6928" max="7168" width="9" style="1277"/>
    <col min="7169" max="7169" width="10.6640625" style="1277" customWidth="1"/>
    <col min="7170" max="7170" width="5.6640625" style="1277" customWidth="1"/>
    <col min="7171" max="7171" width="63" style="1277" customWidth="1"/>
    <col min="7172" max="7172" width="14" style="1277" customWidth="1"/>
    <col min="7173" max="7173" width="14.33203125" style="1277" customWidth="1"/>
    <col min="7174" max="7174" width="12.5546875" style="1277" customWidth="1"/>
    <col min="7175" max="7175" width="11.88671875" style="1277" customWidth="1"/>
    <col min="7176" max="7176" width="9.88671875" style="1277" customWidth="1"/>
    <col min="7177" max="7177" width="12.6640625" style="1277" customWidth="1"/>
    <col min="7178" max="7178" width="13" style="1277" customWidth="1"/>
    <col min="7179" max="7179" width="11.44140625" style="1277" customWidth="1"/>
    <col min="7180" max="7180" width="11.109375" style="1277" customWidth="1"/>
    <col min="7181" max="7181" width="9.88671875" style="1277" customWidth="1"/>
    <col min="7182" max="7182" width="13.88671875" style="1277" customWidth="1"/>
    <col min="7183" max="7183" width="1.5546875" style="1277" customWidth="1"/>
    <col min="7184" max="7424" width="9" style="1277"/>
    <col min="7425" max="7425" width="10.6640625" style="1277" customWidth="1"/>
    <col min="7426" max="7426" width="5.6640625" style="1277" customWidth="1"/>
    <col min="7427" max="7427" width="63" style="1277" customWidth="1"/>
    <col min="7428" max="7428" width="14" style="1277" customWidth="1"/>
    <col min="7429" max="7429" width="14.33203125" style="1277" customWidth="1"/>
    <col min="7430" max="7430" width="12.5546875" style="1277" customWidth="1"/>
    <col min="7431" max="7431" width="11.88671875" style="1277" customWidth="1"/>
    <col min="7432" max="7432" width="9.88671875" style="1277" customWidth="1"/>
    <col min="7433" max="7433" width="12.6640625" style="1277" customWidth="1"/>
    <col min="7434" max="7434" width="13" style="1277" customWidth="1"/>
    <col min="7435" max="7435" width="11.44140625" style="1277" customWidth="1"/>
    <col min="7436" max="7436" width="11.109375" style="1277" customWidth="1"/>
    <col min="7437" max="7437" width="9.88671875" style="1277" customWidth="1"/>
    <col min="7438" max="7438" width="13.88671875" style="1277" customWidth="1"/>
    <col min="7439" max="7439" width="1.5546875" style="1277" customWidth="1"/>
    <col min="7440" max="7680" width="9" style="1277"/>
    <col min="7681" max="7681" width="10.6640625" style="1277" customWidth="1"/>
    <col min="7682" max="7682" width="5.6640625" style="1277" customWidth="1"/>
    <col min="7683" max="7683" width="63" style="1277" customWidth="1"/>
    <col min="7684" max="7684" width="14" style="1277" customWidth="1"/>
    <col min="7685" max="7685" width="14.33203125" style="1277" customWidth="1"/>
    <col min="7686" max="7686" width="12.5546875" style="1277" customWidth="1"/>
    <col min="7687" max="7687" width="11.88671875" style="1277" customWidth="1"/>
    <col min="7688" max="7688" width="9.88671875" style="1277" customWidth="1"/>
    <col min="7689" max="7689" width="12.6640625" style="1277" customWidth="1"/>
    <col min="7690" max="7690" width="13" style="1277" customWidth="1"/>
    <col min="7691" max="7691" width="11.44140625" style="1277" customWidth="1"/>
    <col min="7692" max="7692" width="11.109375" style="1277" customWidth="1"/>
    <col min="7693" max="7693" width="9.88671875" style="1277" customWidth="1"/>
    <col min="7694" max="7694" width="13.88671875" style="1277" customWidth="1"/>
    <col min="7695" max="7695" width="1.5546875" style="1277" customWidth="1"/>
    <col min="7696" max="7936" width="9" style="1277"/>
    <col min="7937" max="7937" width="10.6640625" style="1277" customWidth="1"/>
    <col min="7938" max="7938" width="5.6640625" style="1277" customWidth="1"/>
    <col min="7939" max="7939" width="63" style="1277" customWidth="1"/>
    <col min="7940" max="7940" width="14" style="1277" customWidth="1"/>
    <col min="7941" max="7941" width="14.33203125" style="1277" customWidth="1"/>
    <col min="7942" max="7942" width="12.5546875" style="1277" customWidth="1"/>
    <col min="7943" max="7943" width="11.88671875" style="1277" customWidth="1"/>
    <col min="7944" max="7944" width="9.88671875" style="1277" customWidth="1"/>
    <col min="7945" max="7945" width="12.6640625" style="1277" customWidth="1"/>
    <col min="7946" max="7946" width="13" style="1277" customWidth="1"/>
    <col min="7947" max="7947" width="11.44140625" style="1277" customWidth="1"/>
    <col min="7948" max="7948" width="11.109375" style="1277" customWidth="1"/>
    <col min="7949" max="7949" width="9.88671875" style="1277" customWidth="1"/>
    <col min="7950" max="7950" width="13.88671875" style="1277" customWidth="1"/>
    <col min="7951" max="7951" width="1.5546875" style="1277" customWidth="1"/>
    <col min="7952" max="8192" width="9" style="1277"/>
    <col min="8193" max="8193" width="10.6640625" style="1277" customWidth="1"/>
    <col min="8194" max="8194" width="5.6640625" style="1277" customWidth="1"/>
    <col min="8195" max="8195" width="63" style="1277" customWidth="1"/>
    <col min="8196" max="8196" width="14" style="1277" customWidth="1"/>
    <col min="8197" max="8197" width="14.33203125" style="1277" customWidth="1"/>
    <col min="8198" max="8198" width="12.5546875" style="1277" customWidth="1"/>
    <col min="8199" max="8199" width="11.88671875" style="1277" customWidth="1"/>
    <col min="8200" max="8200" width="9.88671875" style="1277" customWidth="1"/>
    <col min="8201" max="8201" width="12.6640625" style="1277" customWidth="1"/>
    <col min="8202" max="8202" width="13" style="1277" customWidth="1"/>
    <col min="8203" max="8203" width="11.44140625" style="1277" customWidth="1"/>
    <col min="8204" max="8204" width="11.109375" style="1277" customWidth="1"/>
    <col min="8205" max="8205" width="9.88671875" style="1277" customWidth="1"/>
    <col min="8206" max="8206" width="13.88671875" style="1277" customWidth="1"/>
    <col min="8207" max="8207" width="1.5546875" style="1277" customWidth="1"/>
    <col min="8208" max="8448" width="9" style="1277"/>
    <col min="8449" max="8449" width="10.6640625" style="1277" customWidth="1"/>
    <col min="8450" max="8450" width="5.6640625" style="1277" customWidth="1"/>
    <col min="8451" max="8451" width="63" style="1277" customWidth="1"/>
    <col min="8452" max="8452" width="14" style="1277" customWidth="1"/>
    <col min="8453" max="8453" width="14.33203125" style="1277" customWidth="1"/>
    <col min="8454" max="8454" width="12.5546875" style="1277" customWidth="1"/>
    <col min="8455" max="8455" width="11.88671875" style="1277" customWidth="1"/>
    <col min="8456" max="8456" width="9.88671875" style="1277" customWidth="1"/>
    <col min="8457" max="8457" width="12.6640625" style="1277" customWidth="1"/>
    <col min="8458" max="8458" width="13" style="1277" customWidth="1"/>
    <col min="8459" max="8459" width="11.44140625" style="1277" customWidth="1"/>
    <col min="8460" max="8460" width="11.109375" style="1277" customWidth="1"/>
    <col min="8461" max="8461" width="9.88671875" style="1277" customWidth="1"/>
    <col min="8462" max="8462" width="13.88671875" style="1277" customWidth="1"/>
    <col min="8463" max="8463" width="1.5546875" style="1277" customWidth="1"/>
    <col min="8464" max="8704" width="9" style="1277"/>
    <col min="8705" max="8705" width="10.6640625" style="1277" customWidth="1"/>
    <col min="8706" max="8706" width="5.6640625" style="1277" customWidth="1"/>
    <col min="8707" max="8707" width="63" style="1277" customWidth="1"/>
    <col min="8708" max="8708" width="14" style="1277" customWidth="1"/>
    <col min="8709" max="8709" width="14.33203125" style="1277" customWidth="1"/>
    <col min="8710" max="8710" width="12.5546875" style="1277" customWidth="1"/>
    <col min="8711" max="8711" width="11.88671875" style="1277" customWidth="1"/>
    <col min="8712" max="8712" width="9.88671875" style="1277" customWidth="1"/>
    <col min="8713" max="8713" width="12.6640625" style="1277" customWidth="1"/>
    <col min="8714" max="8714" width="13" style="1277" customWidth="1"/>
    <col min="8715" max="8715" width="11.44140625" style="1277" customWidth="1"/>
    <col min="8716" max="8716" width="11.109375" style="1277" customWidth="1"/>
    <col min="8717" max="8717" width="9.88671875" style="1277" customWidth="1"/>
    <col min="8718" max="8718" width="13.88671875" style="1277" customWidth="1"/>
    <col min="8719" max="8719" width="1.5546875" style="1277" customWidth="1"/>
    <col min="8720" max="8960" width="9" style="1277"/>
    <col min="8961" max="8961" width="10.6640625" style="1277" customWidth="1"/>
    <col min="8962" max="8962" width="5.6640625" style="1277" customWidth="1"/>
    <col min="8963" max="8963" width="63" style="1277" customWidth="1"/>
    <col min="8964" max="8964" width="14" style="1277" customWidth="1"/>
    <col min="8965" max="8965" width="14.33203125" style="1277" customWidth="1"/>
    <col min="8966" max="8966" width="12.5546875" style="1277" customWidth="1"/>
    <col min="8967" max="8967" width="11.88671875" style="1277" customWidth="1"/>
    <col min="8968" max="8968" width="9.88671875" style="1277" customWidth="1"/>
    <col min="8969" max="8969" width="12.6640625" style="1277" customWidth="1"/>
    <col min="8970" max="8970" width="13" style="1277" customWidth="1"/>
    <col min="8971" max="8971" width="11.44140625" style="1277" customWidth="1"/>
    <col min="8972" max="8972" width="11.109375" style="1277" customWidth="1"/>
    <col min="8973" max="8973" width="9.88671875" style="1277" customWidth="1"/>
    <col min="8974" max="8974" width="13.88671875" style="1277" customWidth="1"/>
    <col min="8975" max="8975" width="1.5546875" style="1277" customWidth="1"/>
    <col min="8976" max="9216" width="9" style="1277"/>
    <col min="9217" max="9217" width="10.6640625" style="1277" customWidth="1"/>
    <col min="9218" max="9218" width="5.6640625" style="1277" customWidth="1"/>
    <col min="9219" max="9219" width="63" style="1277" customWidth="1"/>
    <col min="9220" max="9220" width="14" style="1277" customWidth="1"/>
    <col min="9221" max="9221" width="14.33203125" style="1277" customWidth="1"/>
    <col min="9222" max="9222" width="12.5546875" style="1277" customWidth="1"/>
    <col min="9223" max="9223" width="11.88671875" style="1277" customWidth="1"/>
    <col min="9224" max="9224" width="9.88671875" style="1277" customWidth="1"/>
    <col min="9225" max="9225" width="12.6640625" style="1277" customWidth="1"/>
    <col min="9226" max="9226" width="13" style="1277" customWidth="1"/>
    <col min="9227" max="9227" width="11.44140625" style="1277" customWidth="1"/>
    <col min="9228" max="9228" width="11.109375" style="1277" customWidth="1"/>
    <col min="9229" max="9229" width="9.88671875" style="1277" customWidth="1"/>
    <col min="9230" max="9230" width="13.88671875" style="1277" customWidth="1"/>
    <col min="9231" max="9231" width="1.5546875" style="1277" customWidth="1"/>
    <col min="9232" max="9472" width="9" style="1277"/>
    <col min="9473" max="9473" width="10.6640625" style="1277" customWidth="1"/>
    <col min="9474" max="9474" width="5.6640625" style="1277" customWidth="1"/>
    <col min="9475" max="9475" width="63" style="1277" customWidth="1"/>
    <col min="9476" max="9476" width="14" style="1277" customWidth="1"/>
    <col min="9477" max="9477" width="14.33203125" style="1277" customWidth="1"/>
    <col min="9478" max="9478" width="12.5546875" style="1277" customWidth="1"/>
    <col min="9479" max="9479" width="11.88671875" style="1277" customWidth="1"/>
    <col min="9480" max="9480" width="9.88671875" style="1277" customWidth="1"/>
    <col min="9481" max="9481" width="12.6640625" style="1277" customWidth="1"/>
    <col min="9482" max="9482" width="13" style="1277" customWidth="1"/>
    <col min="9483" max="9483" width="11.44140625" style="1277" customWidth="1"/>
    <col min="9484" max="9484" width="11.109375" style="1277" customWidth="1"/>
    <col min="9485" max="9485" width="9.88671875" style="1277" customWidth="1"/>
    <col min="9486" max="9486" width="13.88671875" style="1277" customWidth="1"/>
    <col min="9487" max="9487" width="1.5546875" style="1277" customWidth="1"/>
    <col min="9488" max="9728" width="9" style="1277"/>
    <col min="9729" max="9729" width="10.6640625" style="1277" customWidth="1"/>
    <col min="9730" max="9730" width="5.6640625" style="1277" customWidth="1"/>
    <col min="9731" max="9731" width="63" style="1277" customWidth="1"/>
    <col min="9732" max="9732" width="14" style="1277" customWidth="1"/>
    <col min="9733" max="9733" width="14.33203125" style="1277" customWidth="1"/>
    <col min="9734" max="9734" width="12.5546875" style="1277" customWidth="1"/>
    <col min="9735" max="9735" width="11.88671875" style="1277" customWidth="1"/>
    <col min="9736" max="9736" width="9.88671875" style="1277" customWidth="1"/>
    <col min="9737" max="9737" width="12.6640625" style="1277" customWidth="1"/>
    <col min="9738" max="9738" width="13" style="1277" customWidth="1"/>
    <col min="9739" max="9739" width="11.44140625" style="1277" customWidth="1"/>
    <col min="9740" max="9740" width="11.109375" style="1277" customWidth="1"/>
    <col min="9741" max="9741" width="9.88671875" style="1277" customWidth="1"/>
    <col min="9742" max="9742" width="13.88671875" style="1277" customWidth="1"/>
    <col min="9743" max="9743" width="1.5546875" style="1277" customWidth="1"/>
    <col min="9744" max="9984" width="9" style="1277"/>
    <col min="9985" max="9985" width="10.6640625" style="1277" customWidth="1"/>
    <col min="9986" max="9986" width="5.6640625" style="1277" customWidth="1"/>
    <col min="9987" max="9987" width="63" style="1277" customWidth="1"/>
    <col min="9988" max="9988" width="14" style="1277" customWidth="1"/>
    <col min="9989" max="9989" width="14.33203125" style="1277" customWidth="1"/>
    <col min="9990" max="9990" width="12.5546875" style="1277" customWidth="1"/>
    <col min="9991" max="9991" width="11.88671875" style="1277" customWidth="1"/>
    <col min="9992" max="9992" width="9.88671875" style="1277" customWidth="1"/>
    <col min="9993" max="9993" width="12.6640625" style="1277" customWidth="1"/>
    <col min="9994" max="9994" width="13" style="1277" customWidth="1"/>
    <col min="9995" max="9995" width="11.44140625" style="1277" customWidth="1"/>
    <col min="9996" max="9996" width="11.109375" style="1277" customWidth="1"/>
    <col min="9997" max="9997" width="9.88671875" style="1277" customWidth="1"/>
    <col min="9998" max="9998" width="13.88671875" style="1277" customWidth="1"/>
    <col min="9999" max="9999" width="1.5546875" style="1277" customWidth="1"/>
    <col min="10000" max="10240" width="9" style="1277"/>
    <col min="10241" max="10241" width="10.6640625" style="1277" customWidth="1"/>
    <col min="10242" max="10242" width="5.6640625" style="1277" customWidth="1"/>
    <col min="10243" max="10243" width="63" style="1277" customWidth="1"/>
    <col min="10244" max="10244" width="14" style="1277" customWidth="1"/>
    <col min="10245" max="10245" width="14.33203125" style="1277" customWidth="1"/>
    <col min="10246" max="10246" width="12.5546875" style="1277" customWidth="1"/>
    <col min="10247" max="10247" width="11.88671875" style="1277" customWidth="1"/>
    <col min="10248" max="10248" width="9.88671875" style="1277" customWidth="1"/>
    <col min="10249" max="10249" width="12.6640625" style="1277" customWidth="1"/>
    <col min="10250" max="10250" width="13" style="1277" customWidth="1"/>
    <col min="10251" max="10251" width="11.44140625" style="1277" customWidth="1"/>
    <col min="10252" max="10252" width="11.109375" style="1277" customWidth="1"/>
    <col min="10253" max="10253" width="9.88671875" style="1277" customWidth="1"/>
    <col min="10254" max="10254" width="13.88671875" style="1277" customWidth="1"/>
    <col min="10255" max="10255" width="1.5546875" style="1277" customWidth="1"/>
    <col min="10256" max="10496" width="9" style="1277"/>
    <col min="10497" max="10497" width="10.6640625" style="1277" customWidth="1"/>
    <col min="10498" max="10498" width="5.6640625" style="1277" customWidth="1"/>
    <col min="10499" max="10499" width="63" style="1277" customWidth="1"/>
    <col min="10500" max="10500" width="14" style="1277" customWidth="1"/>
    <col min="10501" max="10501" width="14.33203125" style="1277" customWidth="1"/>
    <col min="10502" max="10502" width="12.5546875" style="1277" customWidth="1"/>
    <col min="10503" max="10503" width="11.88671875" style="1277" customWidth="1"/>
    <col min="10504" max="10504" width="9.88671875" style="1277" customWidth="1"/>
    <col min="10505" max="10505" width="12.6640625" style="1277" customWidth="1"/>
    <col min="10506" max="10506" width="13" style="1277" customWidth="1"/>
    <col min="10507" max="10507" width="11.44140625" style="1277" customWidth="1"/>
    <col min="10508" max="10508" width="11.109375" style="1277" customWidth="1"/>
    <col min="10509" max="10509" width="9.88671875" style="1277" customWidth="1"/>
    <col min="10510" max="10510" width="13.88671875" style="1277" customWidth="1"/>
    <col min="10511" max="10511" width="1.5546875" style="1277" customWidth="1"/>
    <col min="10512" max="10752" width="9" style="1277"/>
    <col min="10753" max="10753" width="10.6640625" style="1277" customWidth="1"/>
    <col min="10754" max="10754" width="5.6640625" style="1277" customWidth="1"/>
    <col min="10755" max="10755" width="63" style="1277" customWidth="1"/>
    <col min="10756" max="10756" width="14" style="1277" customWidth="1"/>
    <col min="10757" max="10757" width="14.33203125" style="1277" customWidth="1"/>
    <col min="10758" max="10758" width="12.5546875" style="1277" customWidth="1"/>
    <col min="10759" max="10759" width="11.88671875" style="1277" customWidth="1"/>
    <col min="10760" max="10760" width="9.88671875" style="1277" customWidth="1"/>
    <col min="10761" max="10761" width="12.6640625" style="1277" customWidth="1"/>
    <col min="10762" max="10762" width="13" style="1277" customWidth="1"/>
    <col min="10763" max="10763" width="11.44140625" style="1277" customWidth="1"/>
    <col min="10764" max="10764" width="11.109375" style="1277" customWidth="1"/>
    <col min="10765" max="10765" width="9.88671875" style="1277" customWidth="1"/>
    <col min="10766" max="10766" width="13.88671875" style="1277" customWidth="1"/>
    <col min="10767" max="10767" width="1.5546875" style="1277" customWidth="1"/>
    <col min="10768" max="11008" width="9" style="1277"/>
    <col min="11009" max="11009" width="10.6640625" style="1277" customWidth="1"/>
    <col min="11010" max="11010" width="5.6640625" style="1277" customWidth="1"/>
    <col min="11011" max="11011" width="63" style="1277" customWidth="1"/>
    <col min="11012" max="11012" width="14" style="1277" customWidth="1"/>
    <col min="11013" max="11013" width="14.33203125" style="1277" customWidth="1"/>
    <col min="11014" max="11014" width="12.5546875" style="1277" customWidth="1"/>
    <col min="11015" max="11015" width="11.88671875" style="1277" customWidth="1"/>
    <col min="11016" max="11016" width="9.88671875" style="1277" customWidth="1"/>
    <col min="11017" max="11017" width="12.6640625" style="1277" customWidth="1"/>
    <col min="11018" max="11018" width="13" style="1277" customWidth="1"/>
    <col min="11019" max="11019" width="11.44140625" style="1277" customWidth="1"/>
    <col min="11020" max="11020" width="11.109375" style="1277" customWidth="1"/>
    <col min="11021" max="11021" width="9.88671875" style="1277" customWidth="1"/>
    <col min="11022" max="11022" width="13.88671875" style="1277" customWidth="1"/>
    <col min="11023" max="11023" width="1.5546875" style="1277" customWidth="1"/>
    <col min="11024" max="11264" width="9" style="1277"/>
    <col min="11265" max="11265" width="10.6640625" style="1277" customWidth="1"/>
    <col min="11266" max="11266" width="5.6640625" style="1277" customWidth="1"/>
    <col min="11267" max="11267" width="63" style="1277" customWidth="1"/>
    <col min="11268" max="11268" width="14" style="1277" customWidth="1"/>
    <col min="11269" max="11269" width="14.33203125" style="1277" customWidth="1"/>
    <col min="11270" max="11270" width="12.5546875" style="1277" customWidth="1"/>
    <col min="11271" max="11271" width="11.88671875" style="1277" customWidth="1"/>
    <col min="11272" max="11272" width="9.88671875" style="1277" customWidth="1"/>
    <col min="11273" max="11273" width="12.6640625" style="1277" customWidth="1"/>
    <col min="11274" max="11274" width="13" style="1277" customWidth="1"/>
    <col min="11275" max="11275" width="11.44140625" style="1277" customWidth="1"/>
    <col min="11276" max="11276" width="11.109375" style="1277" customWidth="1"/>
    <col min="11277" max="11277" width="9.88671875" style="1277" customWidth="1"/>
    <col min="11278" max="11278" width="13.88671875" style="1277" customWidth="1"/>
    <col min="11279" max="11279" width="1.5546875" style="1277" customWidth="1"/>
    <col min="11280" max="11520" width="9" style="1277"/>
    <col min="11521" max="11521" width="10.6640625" style="1277" customWidth="1"/>
    <col min="11522" max="11522" width="5.6640625" style="1277" customWidth="1"/>
    <col min="11523" max="11523" width="63" style="1277" customWidth="1"/>
    <col min="11524" max="11524" width="14" style="1277" customWidth="1"/>
    <col min="11525" max="11525" width="14.33203125" style="1277" customWidth="1"/>
    <col min="11526" max="11526" width="12.5546875" style="1277" customWidth="1"/>
    <col min="11527" max="11527" width="11.88671875" style="1277" customWidth="1"/>
    <col min="11528" max="11528" width="9.88671875" style="1277" customWidth="1"/>
    <col min="11529" max="11529" width="12.6640625" style="1277" customWidth="1"/>
    <col min="11530" max="11530" width="13" style="1277" customWidth="1"/>
    <col min="11531" max="11531" width="11.44140625" style="1277" customWidth="1"/>
    <col min="11532" max="11532" width="11.109375" style="1277" customWidth="1"/>
    <col min="11533" max="11533" width="9.88671875" style="1277" customWidth="1"/>
    <col min="11534" max="11534" width="13.88671875" style="1277" customWidth="1"/>
    <col min="11535" max="11535" width="1.5546875" style="1277" customWidth="1"/>
    <col min="11536" max="11776" width="9" style="1277"/>
    <col min="11777" max="11777" width="10.6640625" style="1277" customWidth="1"/>
    <col min="11778" max="11778" width="5.6640625" style="1277" customWidth="1"/>
    <col min="11779" max="11779" width="63" style="1277" customWidth="1"/>
    <col min="11780" max="11780" width="14" style="1277" customWidth="1"/>
    <col min="11781" max="11781" width="14.33203125" style="1277" customWidth="1"/>
    <col min="11782" max="11782" width="12.5546875" style="1277" customWidth="1"/>
    <col min="11783" max="11783" width="11.88671875" style="1277" customWidth="1"/>
    <col min="11784" max="11784" width="9.88671875" style="1277" customWidth="1"/>
    <col min="11785" max="11785" width="12.6640625" style="1277" customWidth="1"/>
    <col min="11786" max="11786" width="13" style="1277" customWidth="1"/>
    <col min="11787" max="11787" width="11.44140625" style="1277" customWidth="1"/>
    <col min="11788" max="11788" width="11.109375" style="1277" customWidth="1"/>
    <col min="11789" max="11789" width="9.88671875" style="1277" customWidth="1"/>
    <col min="11790" max="11790" width="13.88671875" style="1277" customWidth="1"/>
    <col min="11791" max="11791" width="1.5546875" style="1277" customWidth="1"/>
    <col min="11792" max="12032" width="9" style="1277"/>
    <col min="12033" max="12033" width="10.6640625" style="1277" customWidth="1"/>
    <col min="12034" max="12034" width="5.6640625" style="1277" customWidth="1"/>
    <col min="12035" max="12035" width="63" style="1277" customWidth="1"/>
    <col min="12036" max="12036" width="14" style="1277" customWidth="1"/>
    <col min="12037" max="12037" width="14.33203125" style="1277" customWidth="1"/>
    <col min="12038" max="12038" width="12.5546875" style="1277" customWidth="1"/>
    <col min="12039" max="12039" width="11.88671875" style="1277" customWidth="1"/>
    <col min="12040" max="12040" width="9.88671875" style="1277" customWidth="1"/>
    <col min="12041" max="12041" width="12.6640625" style="1277" customWidth="1"/>
    <col min="12042" max="12042" width="13" style="1277" customWidth="1"/>
    <col min="12043" max="12043" width="11.44140625" style="1277" customWidth="1"/>
    <col min="12044" max="12044" width="11.109375" style="1277" customWidth="1"/>
    <col min="12045" max="12045" width="9.88671875" style="1277" customWidth="1"/>
    <col min="12046" max="12046" width="13.88671875" style="1277" customWidth="1"/>
    <col min="12047" max="12047" width="1.5546875" style="1277" customWidth="1"/>
    <col min="12048" max="12288" width="9" style="1277"/>
    <col min="12289" max="12289" width="10.6640625" style="1277" customWidth="1"/>
    <col min="12290" max="12290" width="5.6640625" style="1277" customWidth="1"/>
    <col min="12291" max="12291" width="63" style="1277" customWidth="1"/>
    <col min="12292" max="12292" width="14" style="1277" customWidth="1"/>
    <col min="12293" max="12293" width="14.33203125" style="1277" customWidth="1"/>
    <col min="12294" max="12294" width="12.5546875" style="1277" customWidth="1"/>
    <col min="12295" max="12295" width="11.88671875" style="1277" customWidth="1"/>
    <col min="12296" max="12296" width="9.88671875" style="1277" customWidth="1"/>
    <col min="12297" max="12297" width="12.6640625" style="1277" customWidth="1"/>
    <col min="12298" max="12298" width="13" style="1277" customWidth="1"/>
    <col min="12299" max="12299" width="11.44140625" style="1277" customWidth="1"/>
    <col min="12300" max="12300" width="11.109375" style="1277" customWidth="1"/>
    <col min="12301" max="12301" width="9.88671875" style="1277" customWidth="1"/>
    <col min="12302" max="12302" width="13.88671875" style="1277" customWidth="1"/>
    <col min="12303" max="12303" width="1.5546875" style="1277" customWidth="1"/>
    <col min="12304" max="12544" width="9" style="1277"/>
    <col min="12545" max="12545" width="10.6640625" style="1277" customWidth="1"/>
    <col min="12546" max="12546" width="5.6640625" style="1277" customWidth="1"/>
    <col min="12547" max="12547" width="63" style="1277" customWidth="1"/>
    <col min="12548" max="12548" width="14" style="1277" customWidth="1"/>
    <col min="12549" max="12549" width="14.33203125" style="1277" customWidth="1"/>
    <col min="12550" max="12550" width="12.5546875" style="1277" customWidth="1"/>
    <col min="12551" max="12551" width="11.88671875" style="1277" customWidth="1"/>
    <col min="12552" max="12552" width="9.88671875" style="1277" customWidth="1"/>
    <col min="12553" max="12553" width="12.6640625" style="1277" customWidth="1"/>
    <col min="12554" max="12554" width="13" style="1277" customWidth="1"/>
    <col min="12555" max="12555" width="11.44140625" style="1277" customWidth="1"/>
    <col min="12556" max="12556" width="11.109375" style="1277" customWidth="1"/>
    <col min="12557" max="12557" width="9.88671875" style="1277" customWidth="1"/>
    <col min="12558" max="12558" width="13.88671875" style="1277" customWidth="1"/>
    <col min="12559" max="12559" width="1.5546875" style="1277" customWidth="1"/>
    <col min="12560" max="12800" width="9" style="1277"/>
    <col min="12801" max="12801" width="10.6640625" style="1277" customWidth="1"/>
    <col min="12802" max="12802" width="5.6640625" style="1277" customWidth="1"/>
    <col min="12803" max="12803" width="63" style="1277" customWidth="1"/>
    <col min="12804" max="12804" width="14" style="1277" customWidth="1"/>
    <col min="12805" max="12805" width="14.33203125" style="1277" customWidth="1"/>
    <col min="12806" max="12806" width="12.5546875" style="1277" customWidth="1"/>
    <col min="12807" max="12807" width="11.88671875" style="1277" customWidth="1"/>
    <col min="12808" max="12808" width="9.88671875" style="1277" customWidth="1"/>
    <col min="12809" max="12809" width="12.6640625" style="1277" customWidth="1"/>
    <col min="12810" max="12810" width="13" style="1277" customWidth="1"/>
    <col min="12811" max="12811" width="11.44140625" style="1277" customWidth="1"/>
    <col min="12812" max="12812" width="11.109375" style="1277" customWidth="1"/>
    <col min="12813" max="12813" width="9.88671875" style="1277" customWidth="1"/>
    <col min="12814" max="12814" width="13.88671875" style="1277" customWidth="1"/>
    <col min="12815" max="12815" width="1.5546875" style="1277" customWidth="1"/>
    <col min="12816" max="13056" width="9" style="1277"/>
    <col min="13057" max="13057" width="10.6640625" style="1277" customWidth="1"/>
    <col min="13058" max="13058" width="5.6640625" style="1277" customWidth="1"/>
    <col min="13059" max="13059" width="63" style="1277" customWidth="1"/>
    <col min="13060" max="13060" width="14" style="1277" customWidth="1"/>
    <col min="13061" max="13061" width="14.33203125" style="1277" customWidth="1"/>
    <col min="13062" max="13062" width="12.5546875" style="1277" customWidth="1"/>
    <col min="13063" max="13063" width="11.88671875" style="1277" customWidth="1"/>
    <col min="13064" max="13064" width="9.88671875" style="1277" customWidth="1"/>
    <col min="13065" max="13065" width="12.6640625" style="1277" customWidth="1"/>
    <col min="13066" max="13066" width="13" style="1277" customWidth="1"/>
    <col min="13067" max="13067" width="11.44140625" style="1277" customWidth="1"/>
    <col min="13068" max="13068" width="11.109375" style="1277" customWidth="1"/>
    <col min="13069" max="13069" width="9.88671875" style="1277" customWidth="1"/>
    <col min="13070" max="13070" width="13.88671875" style="1277" customWidth="1"/>
    <col min="13071" max="13071" width="1.5546875" style="1277" customWidth="1"/>
    <col min="13072" max="13312" width="9" style="1277"/>
    <col min="13313" max="13313" width="10.6640625" style="1277" customWidth="1"/>
    <col min="13314" max="13314" width="5.6640625" style="1277" customWidth="1"/>
    <col min="13315" max="13315" width="63" style="1277" customWidth="1"/>
    <col min="13316" max="13316" width="14" style="1277" customWidth="1"/>
    <col min="13317" max="13317" width="14.33203125" style="1277" customWidth="1"/>
    <col min="13318" max="13318" width="12.5546875" style="1277" customWidth="1"/>
    <col min="13319" max="13319" width="11.88671875" style="1277" customWidth="1"/>
    <col min="13320" max="13320" width="9.88671875" style="1277" customWidth="1"/>
    <col min="13321" max="13321" width="12.6640625" style="1277" customWidth="1"/>
    <col min="13322" max="13322" width="13" style="1277" customWidth="1"/>
    <col min="13323" max="13323" width="11.44140625" style="1277" customWidth="1"/>
    <col min="13324" max="13324" width="11.109375" style="1277" customWidth="1"/>
    <col min="13325" max="13325" width="9.88671875" style="1277" customWidth="1"/>
    <col min="13326" max="13326" width="13.88671875" style="1277" customWidth="1"/>
    <col min="13327" max="13327" width="1.5546875" style="1277" customWidth="1"/>
    <col min="13328" max="13568" width="9" style="1277"/>
    <col min="13569" max="13569" width="10.6640625" style="1277" customWidth="1"/>
    <col min="13570" max="13570" width="5.6640625" style="1277" customWidth="1"/>
    <col min="13571" max="13571" width="63" style="1277" customWidth="1"/>
    <col min="13572" max="13572" width="14" style="1277" customWidth="1"/>
    <col min="13573" max="13573" width="14.33203125" style="1277" customWidth="1"/>
    <col min="13574" max="13574" width="12.5546875" style="1277" customWidth="1"/>
    <col min="13575" max="13575" width="11.88671875" style="1277" customWidth="1"/>
    <col min="13576" max="13576" width="9.88671875" style="1277" customWidth="1"/>
    <col min="13577" max="13577" width="12.6640625" style="1277" customWidth="1"/>
    <col min="13578" max="13578" width="13" style="1277" customWidth="1"/>
    <col min="13579" max="13579" width="11.44140625" style="1277" customWidth="1"/>
    <col min="13580" max="13580" width="11.109375" style="1277" customWidth="1"/>
    <col min="13581" max="13581" width="9.88671875" style="1277" customWidth="1"/>
    <col min="13582" max="13582" width="13.88671875" style="1277" customWidth="1"/>
    <col min="13583" max="13583" width="1.5546875" style="1277" customWidth="1"/>
    <col min="13584" max="13824" width="9" style="1277"/>
    <col min="13825" max="13825" width="10.6640625" style="1277" customWidth="1"/>
    <col min="13826" max="13826" width="5.6640625" style="1277" customWidth="1"/>
    <col min="13827" max="13827" width="63" style="1277" customWidth="1"/>
    <col min="13828" max="13828" width="14" style="1277" customWidth="1"/>
    <col min="13829" max="13829" width="14.33203125" style="1277" customWidth="1"/>
    <col min="13830" max="13830" width="12.5546875" style="1277" customWidth="1"/>
    <col min="13831" max="13831" width="11.88671875" style="1277" customWidth="1"/>
    <col min="13832" max="13832" width="9.88671875" style="1277" customWidth="1"/>
    <col min="13833" max="13833" width="12.6640625" style="1277" customWidth="1"/>
    <col min="13834" max="13834" width="13" style="1277" customWidth="1"/>
    <col min="13835" max="13835" width="11.44140625" style="1277" customWidth="1"/>
    <col min="13836" max="13836" width="11.109375" style="1277" customWidth="1"/>
    <col min="13837" max="13837" width="9.88671875" style="1277" customWidth="1"/>
    <col min="13838" max="13838" width="13.88671875" style="1277" customWidth="1"/>
    <col min="13839" max="13839" width="1.5546875" style="1277" customWidth="1"/>
    <col min="13840" max="14080" width="9" style="1277"/>
    <col min="14081" max="14081" width="10.6640625" style="1277" customWidth="1"/>
    <col min="14082" max="14082" width="5.6640625" style="1277" customWidth="1"/>
    <col min="14083" max="14083" width="63" style="1277" customWidth="1"/>
    <col min="14084" max="14084" width="14" style="1277" customWidth="1"/>
    <col min="14085" max="14085" width="14.33203125" style="1277" customWidth="1"/>
    <col min="14086" max="14086" width="12.5546875" style="1277" customWidth="1"/>
    <col min="14087" max="14087" width="11.88671875" style="1277" customWidth="1"/>
    <col min="14088" max="14088" width="9.88671875" style="1277" customWidth="1"/>
    <col min="14089" max="14089" width="12.6640625" style="1277" customWidth="1"/>
    <col min="14090" max="14090" width="13" style="1277" customWidth="1"/>
    <col min="14091" max="14091" width="11.44140625" style="1277" customWidth="1"/>
    <col min="14092" max="14092" width="11.109375" style="1277" customWidth="1"/>
    <col min="14093" max="14093" width="9.88671875" style="1277" customWidth="1"/>
    <col min="14094" max="14094" width="13.88671875" style="1277" customWidth="1"/>
    <col min="14095" max="14095" width="1.5546875" style="1277" customWidth="1"/>
    <col min="14096" max="14336" width="9" style="1277"/>
    <col min="14337" max="14337" width="10.6640625" style="1277" customWidth="1"/>
    <col min="14338" max="14338" width="5.6640625" style="1277" customWidth="1"/>
    <col min="14339" max="14339" width="63" style="1277" customWidth="1"/>
    <col min="14340" max="14340" width="14" style="1277" customWidth="1"/>
    <col min="14341" max="14341" width="14.33203125" style="1277" customWidth="1"/>
    <col min="14342" max="14342" width="12.5546875" style="1277" customWidth="1"/>
    <col min="14343" max="14343" width="11.88671875" style="1277" customWidth="1"/>
    <col min="14344" max="14344" width="9.88671875" style="1277" customWidth="1"/>
    <col min="14345" max="14345" width="12.6640625" style="1277" customWidth="1"/>
    <col min="14346" max="14346" width="13" style="1277" customWidth="1"/>
    <col min="14347" max="14347" width="11.44140625" style="1277" customWidth="1"/>
    <col min="14348" max="14348" width="11.109375" style="1277" customWidth="1"/>
    <col min="14349" max="14349" width="9.88671875" style="1277" customWidth="1"/>
    <col min="14350" max="14350" width="13.88671875" style="1277" customWidth="1"/>
    <col min="14351" max="14351" width="1.5546875" style="1277" customWidth="1"/>
    <col min="14352" max="14592" width="9" style="1277"/>
    <col min="14593" max="14593" width="10.6640625" style="1277" customWidth="1"/>
    <col min="14594" max="14594" width="5.6640625" style="1277" customWidth="1"/>
    <col min="14595" max="14595" width="63" style="1277" customWidth="1"/>
    <col min="14596" max="14596" width="14" style="1277" customWidth="1"/>
    <col min="14597" max="14597" width="14.33203125" style="1277" customWidth="1"/>
    <col min="14598" max="14598" width="12.5546875" style="1277" customWidth="1"/>
    <col min="14599" max="14599" width="11.88671875" style="1277" customWidth="1"/>
    <col min="14600" max="14600" width="9.88671875" style="1277" customWidth="1"/>
    <col min="14601" max="14601" width="12.6640625" style="1277" customWidth="1"/>
    <col min="14602" max="14602" width="13" style="1277" customWidth="1"/>
    <col min="14603" max="14603" width="11.44140625" style="1277" customWidth="1"/>
    <col min="14604" max="14604" width="11.109375" style="1277" customWidth="1"/>
    <col min="14605" max="14605" width="9.88671875" style="1277" customWidth="1"/>
    <col min="14606" max="14606" width="13.88671875" style="1277" customWidth="1"/>
    <col min="14607" max="14607" width="1.5546875" style="1277" customWidth="1"/>
    <col min="14608" max="14848" width="9" style="1277"/>
    <col min="14849" max="14849" width="10.6640625" style="1277" customWidth="1"/>
    <col min="14850" max="14850" width="5.6640625" style="1277" customWidth="1"/>
    <col min="14851" max="14851" width="63" style="1277" customWidth="1"/>
    <col min="14852" max="14852" width="14" style="1277" customWidth="1"/>
    <col min="14853" max="14853" width="14.33203125" style="1277" customWidth="1"/>
    <col min="14854" max="14854" width="12.5546875" style="1277" customWidth="1"/>
    <col min="14855" max="14855" width="11.88671875" style="1277" customWidth="1"/>
    <col min="14856" max="14856" width="9.88671875" style="1277" customWidth="1"/>
    <col min="14857" max="14857" width="12.6640625" style="1277" customWidth="1"/>
    <col min="14858" max="14858" width="13" style="1277" customWidth="1"/>
    <col min="14859" max="14859" width="11.44140625" style="1277" customWidth="1"/>
    <col min="14860" max="14860" width="11.109375" style="1277" customWidth="1"/>
    <col min="14861" max="14861" width="9.88671875" style="1277" customWidth="1"/>
    <col min="14862" max="14862" width="13.88671875" style="1277" customWidth="1"/>
    <col min="14863" max="14863" width="1.5546875" style="1277" customWidth="1"/>
    <col min="14864" max="15104" width="9" style="1277"/>
    <col min="15105" max="15105" width="10.6640625" style="1277" customWidth="1"/>
    <col min="15106" max="15106" width="5.6640625" style="1277" customWidth="1"/>
    <col min="15107" max="15107" width="63" style="1277" customWidth="1"/>
    <col min="15108" max="15108" width="14" style="1277" customWidth="1"/>
    <col min="15109" max="15109" width="14.33203125" style="1277" customWidth="1"/>
    <col min="15110" max="15110" width="12.5546875" style="1277" customWidth="1"/>
    <col min="15111" max="15111" width="11.88671875" style="1277" customWidth="1"/>
    <col min="15112" max="15112" width="9.88671875" style="1277" customWidth="1"/>
    <col min="15113" max="15113" width="12.6640625" style="1277" customWidth="1"/>
    <col min="15114" max="15114" width="13" style="1277" customWidth="1"/>
    <col min="15115" max="15115" width="11.44140625" style="1277" customWidth="1"/>
    <col min="15116" max="15116" width="11.109375" style="1277" customWidth="1"/>
    <col min="15117" max="15117" width="9.88671875" style="1277" customWidth="1"/>
    <col min="15118" max="15118" width="13.88671875" style="1277" customWidth="1"/>
    <col min="15119" max="15119" width="1.5546875" style="1277" customWidth="1"/>
    <col min="15120" max="15360" width="9" style="1277"/>
    <col min="15361" max="15361" width="10.6640625" style="1277" customWidth="1"/>
    <col min="15362" max="15362" width="5.6640625" style="1277" customWidth="1"/>
    <col min="15363" max="15363" width="63" style="1277" customWidth="1"/>
    <col min="15364" max="15364" width="14" style="1277" customWidth="1"/>
    <col min="15365" max="15365" width="14.33203125" style="1277" customWidth="1"/>
    <col min="15366" max="15366" width="12.5546875" style="1277" customWidth="1"/>
    <col min="15367" max="15367" width="11.88671875" style="1277" customWidth="1"/>
    <col min="15368" max="15368" width="9.88671875" style="1277" customWidth="1"/>
    <col min="15369" max="15369" width="12.6640625" style="1277" customWidth="1"/>
    <col min="15370" max="15370" width="13" style="1277" customWidth="1"/>
    <col min="15371" max="15371" width="11.44140625" style="1277" customWidth="1"/>
    <col min="15372" max="15372" width="11.109375" style="1277" customWidth="1"/>
    <col min="15373" max="15373" width="9.88671875" style="1277" customWidth="1"/>
    <col min="15374" max="15374" width="13.88671875" style="1277" customWidth="1"/>
    <col min="15375" max="15375" width="1.5546875" style="1277" customWidth="1"/>
    <col min="15376" max="15616" width="9" style="1277"/>
    <col min="15617" max="15617" width="10.6640625" style="1277" customWidth="1"/>
    <col min="15618" max="15618" width="5.6640625" style="1277" customWidth="1"/>
    <col min="15619" max="15619" width="63" style="1277" customWidth="1"/>
    <col min="15620" max="15620" width="14" style="1277" customWidth="1"/>
    <col min="15621" max="15621" width="14.33203125" style="1277" customWidth="1"/>
    <col min="15622" max="15622" width="12.5546875" style="1277" customWidth="1"/>
    <col min="15623" max="15623" width="11.88671875" style="1277" customWidth="1"/>
    <col min="15624" max="15624" width="9.88671875" style="1277" customWidth="1"/>
    <col min="15625" max="15625" width="12.6640625" style="1277" customWidth="1"/>
    <col min="15626" max="15626" width="13" style="1277" customWidth="1"/>
    <col min="15627" max="15627" width="11.44140625" style="1277" customWidth="1"/>
    <col min="15628" max="15628" width="11.109375" style="1277" customWidth="1"/>
    <col min="15629" max="15629" width="9.88671875" style="1277" customWidth="1"/>
    <col min="15630" max="15630" width="13.88671875" style="1277" customWidth="1"/>
    <col min="15631" max="15631" width="1.5546875" style="1277" customWidth="1"/>
    <col min="15632" max="15872" width="9" style="1277"/>
    <col min="15873" max="15873" width="10.6640625" style="1277" customWidth="1"/>
    <col min="15874" max="15874" width="5.6640625" style="1277" customWidth="1"/>
    <col min="15875" max="15875" width="63" style="1277" customWidth="1"/>
    <col min="15876" max="15876" width="14" style="1277" customWidth="1"/>
    <col min="15877" max="15877" width="14.33203125" style="1277" customWidth="1"/>
    <col min="15878" max="15878" width="12.5546875" style="1277" customWidth="1"/>
    <col min="15879" max="15879" width="11.88671875" style="1277" customWidth="1"/>
    <col min="15880" max="15880" width="9.88671875" style="1277" customWidth="1"/>
    <col min="15881" max="15881" width="12.6640625" style="1277" customWidth="1"/>
    <col min="15882" max="15882" width="13" style="1277" customWidth="1"/>
    <col min="15883" max="15883" width="11.44140625" style="1277" customWidth="1"/>
    <col min="15884" max="15884" width="11.109375" style="1277" customWidth="1"/>
    <col min="15885" max="15885" width="9.88671875" style="1277" customWidth="1"/>
    <col min="15886" max="15886" width="13.88671875" style="1277" customWidth="1"/>
    <col min="15887" max="15887" width="1.5546875" style="1277" customWidth="1"/>
    <col min="15888" max="16128" width="9" style="1277"/>
    <col min="16129" max="16129" width="10.6640625" style="1277" customWidth="1"/>
    <col min="16130" max="16130" width="5.6640625" style="1277" customWidth="1"/>
    <col min="16131" max="16131" width="63" style="1277" customWidth="1"/>
    <col min="16132" max="16132" width="14" style="1277" customWidth="1"/>
    <col min="16133" max="16133" width="14.33203125" style="1277" customWidth="1"/>
    <col min="16134" max="16134" width="12.5546875" style="1277" customWidth="1"/>
    <col min="16135" max="16135" width="11.88671875" style="1277" customWidth="1"/>
    <col min="16136" max="16136" width="9.88671875" style="1277" customWidth="1"/>
    <col min="16137" max="16137" width="12.6640625" style="1277" customWidth="1"/>
    <col min="16138" max="16138" width="13" style="1277" customWidth="1"/>
    <col min="16139" max="16139" width="11.44140625" style="1277" customWidth="1"/>
    <col min="16140" max="16140" width="11.109375" style="1277" customWidth="1"/>
    <col min="16141" max="16141" width="9.88671875" style="1277" customWidth="1"/>
    <col min="16142" max="16142" width="13.88671875" style="1277" customWidth="1"/>
    <col min="16143" max="16143" width="1.5546875" style="1277" customWidth="1"/>
    <col min="16144" max="16384" width="9" style="1277"/>
  </cols>
  <sheetData>
    <row r="1" spans="1:28" ht="54" customHeight="1">
      <c r="L1" s="1397"/>
      <c r="M1" s="1397"/>
      <c r="N1" s="1397"/>
    </row>
    <row r="2" spans="1:28" ht="26.25" customHeight="1">
      <c r="A2" s="1398" t="s">
        <v>806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281"/>
      <c r="P2" s="1282"/>
      <c r="Q2" s="1283"/>
      <c r="R2" s="1283"/>
      <c r="S2" s="1283"/>
      <c r="T2" s="1283"/>
      <c r="U2" s="1283"/>
      <c r="V2" s="1283"/>
      <c r="W2" s="1283"/>
      <c r="X2" s="1283"/>
      <c r="Y2" s="1283"/>
      <c r="Z2" s="1283"/>
      <c r="AA2" s="1283"/>
      <c r="AB2" s="1283"/>
    </row>
    <row r="3" spans="1:28" ht="21.75" customHeight="1" thickBot="1">
      <c r="A3" s="1281"/>
      <c r="B3" s="1281"/>
      <c r="C3" s="1284"/>
      <c r="D3" s="1285"/>
      <c r="E3" s="1286"/>
      <c r="F3" s="1284"/>
      <c r="G3" s="1284"/>
      <c r="H3" s="1284"/>
      <c r="I3" s="1285"/>
      <c r="J3" s="1287"/>
      <c r="K3" s="1284"/>
      <c r="L3" s="1284"/>
      <c r="M3" s="1288"/>
      <c r="N3" s="1289" t="s">
        <v>696</v>
      </c>
      <c r="O3" s="1290"/>
      <c r="P3" s="1284"/>
    </row>
    <row r="4" spans="1:28" s="1293" customFormat="1" ht="24.75" customHeight="1">
      <c r="A4" s="1399" t="s">
        <v>697</v>
      </c>
      <c r="B4" s="1402" t="s">
        <v>28</v>
      </c>
      <c r="C4" s="1405" t="s">
        <v>698</v>
      </c>
      <c r="D4" s="1408" t="s">
        <v>699</v>
      </c>
      <c r="E4" s="1408"/>
      <c r="F4" s="1408"/>
      <c r="G4" s="1408"/>
      <c r="H4" s="1408"/>
      <c r="I4" s="1409" t="s">
        <v>700</v>
      </c>
      <c r="J4" s="1409"/>
      <c r="K4" s="1409"/>
      <c r="L4" s="1409"/>
      <c r="M4" s="1409"/>
      <c r="N4" s="1410" t="s">
        <v>14</v>
      </c>
      <c r="O4" s="1291"/>
      <c r="P4" s="1292"/>
    </row>
    <row r="5" spans="1:28" s="1293" customFormat="1" ht="15" customHeight="1">
      <c r="A5" s="1400"/>
      <c r="B5" s="1403"/>
      <c r="C5" s="1406"/>
      <c r="D5" s="1413" t="s">
        <v>701</v>
      </c>
      <c r="E5" s="1415" t="s">
        <v>702</v>
      </c>
      <c r="F5" s="1415" t="s">
        <v>703</v>
      </c>
      <c r="G5" s="1415"/>
      <c r="H5" s="1415" t="s">
        <v>704</v>
      </c>
      <c r="I5" s="1418" t="s">
        <v>701</v>
      </c>
      <c r="J5" s="1420" t="s">
        <v>702</v>
      </c>
      <c r="K5" s="1422" t="s">
        <v>703</v>
      </c>
      <c r="L5" s="1422"/>
      <c r="M5" s="1420" t="s">
        <v>704</v>
      </c>
      <c r="N5" s="1411"/>
      <c r="O5" s="1291"/>
      <c r="P5" s="1292"/>
    </row>
    <row r="6" spans="1:28" s="1293" customFormat="1" ht="45.75" customHeight="1" thickBot="1">
      <c r="A6" s="1401"/>
      <c r="B6" s="1404"/>
      <c r="C6" s="1407"/>
      <c r="D6" s="1414"/>
      <c r="E6" s="1416"/>
      <c r="F6" s="1377" t="s">
        <v>705</v>
      </c>
      <c r="G6" s="1377" t="s">
        <v>706</v>
      </c>
      <c r="H6" s="1416"/>
      <c r="I6" s="1419"/>
      <c r="J6" s="1421"/>
      <c r="K6" s="1294" t="s">
        <v>705</v>
      </c>
      <c r="L6" s="1294" t="s">
        <v>706</v>
      </c>
      <c r="M6" s="1421"/>
      <c r="N6" s="1412"/>
      <c r="O6" s="1291"/>
      <c r="P6" s="1292"/>
    </row>
    <row r="7" spans="1:28" s="1303" customFormat="1" ht="27" customHeight="1">
      <c r="A7" s="1295" t="s">
        <v>707</v>
      </c>
      <c r="B7" s="1296"/>
      <c r="C7" s="1297" t="s">
        <v>810</v>
      </c>
      <c r="D7" s="1298">
        <f t="shared" ref="D7:N7" si="0">SUM(D8:D57)</f>
        <v>5476.9</v>
      </c>
      <c r="E7" s="1299">
        <f t="shared" si="0"/>
        <v>5476.9</v>
      </c>
      <c r="F7" s="1299">
        <f t="shared" si="0"/>
        <v>4397.3999999999996</v>
      </c>
      <c r="G7" s="1299">
        <f t="shared" si="0"/>
        <v>132.19999999999999</v>
      </c>
      <c r="H7" s="1299">
        <f t="shared" si="0"/>
        <v>0</v>
      </c>
      <c r="I7" s="1298">
        <f t="shared" si="0"/>
        <v>60.7</v>
      </c>
      <c r="J7" s="1299">
        <f t="shared" si="0"/>
        <v>60.7</v>
      </c>
      <c r="K7" s="1299">
        <f t="shared" si="0"/>
        <v>0</v>
      </c>
      <c r="L7" s="1299">
        <f t="shared" si="0"/>
        <v>0</v>
      </c>
      <c r="M7" s="1299">
        <f t="shared" si="0"/>
        <v>0</v>
      </c>
      <c r="N7" s="1300">
        <f t="shared" si="0"/>
        <v>5537.5999999999995</v>
      </c>
      <c r="O7" s="1301"/>
      <c r="P7" s="1302"/>
    </row>
    <row r="8" spans="1:28" s="1303" customFormat="1" ht="31.2">
      <c r="A8" s="1304"/>
      <c r="B8" s="1305" t="s">
        <v>708</v>
      </c>
      <c r="C8" s="1433" t="s">
        <v>809</v>
      </c>
      <c r="D8" s="1307">
        <f t="shared" ref="D8:D57" si="1">E8+H8</f>
        <v>5476.9</v>
      </c>
      <c r="E8" s="1308">
        <v>5476.9</v>
      </c>
      <c r="F8" s="1309">
        <v>4397.3999999999996</v>
      </c>
      <c r="G8" s="1308">
        <v>132.19999999999999</v>
      </c>
      <c r="H8" s="1308"/>
      <c r="I8" s="1310">
        <f t="shared" ref="I8:I57" si="2">J8+M8</f>
        <v>60.7</v>
      </c>
      <c r="J8" s="1308">
        <v>60.7</v>
      </c>
      <c r="K8" s="1308"/>
      <c r="L8" s="1308"/>
      <c r="M8" s="1308"/>
      <c r="N8" s="1311">
        <f t="shared" ref="N8:N57" si="3">D8+I8</f>
        <v>5537.5999999999995</v>
      </c>
      <c r="O8" s="1301"/>
      <c r="P8" s="1302"/>
    </row>
    <row r="9" spans="1:28" s="1303" customFormat="1" ht="15.6">
      <c r="A9" s="1304"/>
      <c r="B9" s="1305" t="s">
        <v>709</v>
      </c>
      <c r="C9" s="1306"/>
      <c r="D9" s="1307">
        <f t="shared" si="1"/>
        <v>0</v>
      </c>
      <c r="E9" s="1308"/>
      <c r="F9" s="1309"/>
      <c r="G9" s="1308"/>
      <c r="H9" s="1308"/>
      <c r="I9" s="1310">
        <f t="shared" si="2"/>
        <v>0</v>
      </c>
      <c r="J9" s="1308"/>
      <c r="K9" s="1308"/>
      <c r="L9" s="1308"/>
      <c r="M9" s="1308"/>
      <c r="N9" s="1311">
        <f t="shared" si="3"/>
        <v>0</v>
      </c>
      <c r="O9" s="1301"/>
      <c r="P9" s="1302"/>
    </row>
    <row r="10" spans="1:28" s="1303" customFormat="1" ht="15.6">
      <c r="A10" s="1304"/>
      <c r="B10" s="1305" t="s">
        <v>249</v>
      </c>
      <c r="C10" s="1306"/>
      <c r="D10" s="1307">
        <f t="shared" si="1"/>
        <v>0</v>
      </c>
      <c r="E10" s="1308"/>
      <c r="F10" s="1309"/>
      <c r="G10" s="1308"/>
      <c r="H10" s="1308"/>
      <c r="I10" s="1310">
        <f t="shared" si="2"/>
        <v>0</v>
      </c>
      <c r="J10" s="1308"/>
      <c r="K10" s="1308"/>
      <c r="L10" s="1308"/>
      <c r="M10" s="1308"/>
      <c r="N10" s="1311">
        <f t="shared" si="3"/>
        <v>0</v>
      </c>
      <c r="O10" s="1301"/>
      <c r="P10" s="1302"/>
    </row>
    <row r="11" spans="1:28" s="1303" customFormat="1" ht="15.6">
      <c r="A11" s="1304"/>
      <c r="B11" s="1305" t="s">
        <v>260</v>
      </c>
      <c r="C11" s="1306"/>
      <c r="D11" s="1307">
        <f t="shared" si="1"/>
        <v>0</v>
      </c>
      <c r="E11" s="1308"/>
      <c r="F11" s="1309"/>
      <c r="G11" s="1308"/>
      <c r="H11" s="1308"/>
      <c r="I11" s="1310">
        <f t="shared" si="2"/>
        <v>0</v>
      </c>
      <c r="J11" s="1308"/>
      <c r="K11" s="1308"/>
      <c r="L11" s="1308"/>
      <c r="M11" s="1308"/>
      <c r="N11" s="1311">
        <f t="shared" si="3"/>
        <v>0</v>
      </c>
      <c r="O11" s="1301"/>
      <c r="P11" s="1302"/>
    </row>
    <row r="12" spans="1:28" s="1303" customFormat="1" ht="15.6">
      <c r="A12" s="1304"/>
      <c r="B12" s="1305" t="s">
        <v>269</v>
      </c>
      <c r="C12" s="1306"/>
      <c r="D12" s="1307">
        <f t="shared" si="1"/>
        <v>0</v>
      </c>
      <c r="E12" s="1308"/>
      <c r="F12" s="1309"/>
      <c r="G12" s="1308"/>
      <c r="H12" s="1308"/>
      <c r="I12" s="1310">
        <f t="shared" si="2"/>
        <v>0</v>
      </c>
      <c r="J12" s="1308"/>
      <c r="K12" s="1308"/>
      <c r="L12" s="1308"/>
      <c r="M12" s="1308"/>
      <c r="N12" s="1311">
        <f t="shared" si="3"/>
        <v>0</v>
      </c>
      <c r="O12" s="1301"/>
      <c r="P12" s="1302"/>
    </row>
    <row r="13" spans="1:28" s="1303" customFormat="1" ht="15.6">
      <c r="A13" s="1304"/>
      <c r="B13" s="1305" t="s">
        <v>447</v>
      </c>
      <c r="C13" s="1306"/>
      <c r="D13" s="1307">
        <f t="shared" si="1"/>
        <v>0</v>
      </c>
      <c r="E13" s="1308"/>
      <c r="F13" s="1309"/>
      <c r="G13" s="1308"/>
      <c r="H13" s="1308"/>
      <c r="I13" s="1310">
        <f t="shared" si="2"/>
        <v>0</v>
      </c>
      <c r="J13" s="1308"/>
      <c r="K13" s="1308"/>
      <c r="L13" s="1308"/>
      <c r="M13" s="1308"/>
      <c r="N13" s="1311">
        <f t="shared" si="3"/>
        <v>0</v>
      </c>
      <c r="O13" s="1301"/>
      <c r="P13" s="1302"/>
    </row>
    <row r="14" spans="1:28" s="1303" customFormat="1" ht="15.6">
      <c r="A14" s="1304"/>
      <c r="B14" s="1305" t="s">
        <v>510</v>
      </c>
      <c r="C14" s="1306"/>
      <c r="D14" s="1307">
        <f t="shared" si="1"/>
        <v>0</v>
      </c>
      <c r="E14" s="1308"/>
      <c r="F14" s="1309"/>
      <c r="G14" s="1308"/>
      <c r="H14" s="1308"/>
      <c r="I14" s="1310">
        <f t="shared" si="2"/>
        <v>0</v>
      </c>
      <c r="J14" s="1308"/>
      <c r="K14" s="1308"/>
      <c r="L14" s="1308"/>
      <c r="M14" s="1308"/>
      <c r="N14" s="1311">
        <f t="shared" si="3"/>
        <v>0</v>
      </c>
      <c r="O14" s="1301"/>
      <c r="P14" s="1302"/>
    </row>
    <row r="15" spans="1:28" s="1303" customFormat="1" ht="15.6">
      <c r="A15" s="1304"/>
      <c r="B15" s="1305" t="s">
        <v>710</v>
      </c>
      <c r="C15" s="1306"/>
      <c r="D15" s="1307">
        <f t="shared" si="1"/>
        <v>0</v>
      </c>
      <c r="E15" s="1308"/>
      <c r="F15" s="1309"/>
      <c r="G15" s="1308"/>
      <c r="H15" s="1308"/>
      <c r="I15" s="1310">
        <f t="shared" si="2"/>
        <v>0</v>
      </c>
      <c r="J15" s="1308"/>
      <c r="K15" s="1308"/>
      <c r="L15" s="1308"/>
      <c r="M15" s="1308"/>
      <c r="N15" s="1311">
        <f t="shared" si="3"/>
        <v>0</v>
      </c>
      <c r="O15" s="1301"/>
      <c r="P15" s="1302"/>
    </row>
    <row r="16" spans="1:28" s="1303" customFormat="1" ht="15.6">
      <c r="A16" s="1304"/>
      <c r="B16" s="1305" t="s">
        <v>711</v>
      </c>
      <c r="C16" s="1306"/>
      <c r="D16" s="1307">
        <f t="shared" si="1"/>
        <v>0</v>
      </c>
      <c r="E16" s="1308"/>
      <c r="F16" s="1309"/>
      <c r="G16" s="1308"/>
      <c r="H16" s="1308"/>
      <c r="I16" s="1310">
        <f t="shared" si="2"/>
        <v>0</v>
      </c>
      <c r="J16" s="1308"/>
      <c r="K16" s="1308"/>
      <c r="L16" s="1308"/>
      <c r="M16" s="1308"/>
      <c r="N16" s="1311">
        <f t="shared" si="3"/>
        <v>0</v>
      </c>
      <c r="O16" s="1301"/>
      <c r="P16" s="1302"/>
    </row>
    <row r="17" spans="1:16" s="1303" customFormat="1" ht="15.6">
      <c r="A17" s="1304"/>
      <c r="B17" s="1305" t="s">
        <v>712</v>
      </c>
      <c r="C17" s="1306"/>
      <c r="D17" s="1307">
        <f t="shared" si="1"/>
        <v>0</v>
      </c>
      <c r="E17" s="1308"/>
      <c r="F17" s="1309"/>
      <c r="G17" s="1308"/>
      <c r="H17" s="1308"/>
      <c r="I17" s="1310">
        <f t="shared" si="2"/>
        <v>0</v>
      </c>
      <c r="J17" s="1308"/>
      <c r="K17" s="1308"/>
      <c r="L17" s="1308"/>
      <c r="M17" s="1308"/>
      <c r="N17" s="1311">
        <f t="shared" si="3"/>
        <v>0</v>
      </c>
      <c r="O17" s="1301"/>
      <c r="P17" s="1302"/>
    </row>
    <row r="18" spans="1:16" s="1303" customFormat="1" ht="15.6">
      <c r="A18" s="1304"/>
      <c r="B18" s="1305" t="s">
        <v>713</v>
      </c>
      <c r="C18" s="1306"/>
      <c r="D18" s="1307">
        <f t="shared" si="1"/>
        <v>0</v>
      </c>
      <c r="E18" s="1308"/>
      <c r="F18" s="1309"/>
      <c r="G18" s="1308"/>
      <c r="H18" s="1308"/>
      <c r="I18" s="1310">
        <f t="shared" si="2"/>
        <v>0</v>
      </c>
      <c r="J18" s="1308"/>
      <c r="K18" s="1308"/>
      <c r="L18" s="1308"/>
      <c r="M18" s="1308"/>
      <c r="N18" s="1311">
        <f t="shared" si="3"/>
        <v>0</v>
      </c>
      <c r="O18" s="1301"/>
      <c r="P18" s="1302"/>
    </row>
    <row r="19" spans="1:16" s="1303" customFormat="1" ht="15.6">
      <c r="A19" s="1304"/>
      <c r="B19" s="1305" t="s">
        <v>714</v>
      </c>
      <c r="C19" s="1306"/>
      <c r="D19" s="1307">
        <f t="shared" si="1"/>
        <v>0</v>
      </c>
      <c r="E19" s="1308"/>
      <c r="F19" s="1309"/>
      <c r="G19" s="1308"/>
      <c r="H19" s="1308"/>
      <c r="I19" s="1310">
        <f t="shared" si="2"/>
        <v>0</v>
      </c>
      <c r="J19" s="1308"/>
      <c r="K19" s="1308"/>
      <c r="L19" s="1308"/>
      <c r="M19" s="1308"/>
      <c r="N19" s="1311">
        <f t="shared" si="3"/>
        <v>0</v>
      </c>
      <c r="O19" s="1301"/>
      <c r="P19" s="1302"/>
    </row>
    <row r="20" spans="1:16" s="1303" customFormat="1" ht="15.6">
      <c r="A20" s="1304"/>
      <c r="B20" s="1305" t="s">
        <v>715</v>
      </c>
      <c r="C20" s="1306"/>
      <c r="D20" s="1307">
        <f t="shared" si="1"/>
        <v>0</v>
      </c>
      <c r="E20" s="1308"/>
      <c r="F20" s="1309"/>
      <c r="G20" s="1308"/>
      <c r="H20" s="1308"/>
      <c r="I20" s="1310">
        <f t="shared" si="2"/>
        <v>0</v>
      </c>
      <c r="J20" s="1308"/>
      <c r="K20" s="1308"/>
      <c r="L20" s="1308"/>
      <c r="M20" s="1308"/>
      <c r="N20" s="1311">
        <f t="shared" si="3"/>
        <v>0</v>
      </c>
      <c r="O20" s="1301"/>
      <c r="P20" s="1302"/>
    </row>
    <row r="21" spans="1:16" s="1303" customFormat="1" ht="15.6" hidden="1">
      <c r="A21" s="1304"/>
      <c r="B21" s="1305" t="s">
        <v>716</v>
      </c>
      <c r="C21" s="1306"/>
      <c r="D21" s="1307">
        <f t="shared" si="1"/>
        <v>0</v>
      </c>
      <c r="E21" s="1308"/>
      <c r="F21" s="1309"/>
      <c r="G21" s="1308"/>
      <c r="H21" s="1308"/>
      <c r="I21" s="1310">
        <f t="shared" si="2"/>
        <v>0</v>
      </c>
      <c r="J21" s="1308"/>
      <c r="K21" s="1308"/>
      <c r="L21" s="1308"/>
      <c r="M21" s="1308"/>
      <c r="N21" s="1311">
        <f t="shared" si="3"/>
        <v>0</v>
      </c>
      <c r="O21" s="1301"/>
      <c r="P21" s="1302"/>
    </row>
    <row r="22" spans="1:16" s="1303" customFormat="1" ht="15.6" hidden="1">
      <c r="A22" s="1304"/>
      <c r="B22" s="1305" t="s">
        <v>717</v>
      </c>
      <c r="C22" s="1306"/>
      <c r="D22" s="1307">
        <f t="shared" si="1"/>
        <v>0</v>
      </c>
      <c r="E22" s="1308"/>
      <c r="F22" s="1309"/>
      <c r="G22" s="1308"/>
      <c r="H22" s="1308"/>
      <c r="I22" s="1310">
        <f t="shared" si="2"/>
        <v>0</v>
      </c>
      <c r="J22" s="1308"/>
      <c r="K22" s="1308"/>
      <c r="L22" s="1308"/>
      <c r="M22" s="1308"/>
      <c r="N22" s="1311">
        <f t="shared" si="3"/>
        <v>0</v>
      </c>
      <c r="O22" s="1301"/>
      <c r="P22" s="1302"/>
    </row>
    <row r="23" spans="1:16" s="1303" customFormat="1" ht="15.6" hidden="1">
      <c r="A23" s="1304"/>
      <c r="B23" s="1305" t="s">
        <v>718</v>
      </c>
      <c r="C23" s="1306"/>
      <c r="D23" s="1307">
        <f t="shared" si="1"/>
        <v>0</v>
      </c>
      <c r="E23" s="1308"/>
      <c r="F23" s="1309"/>
      <c r="G23" s="1308"/>
      <c r="H23" s="1308"/>
      <c r="I23" s="1310">
        <f t="shared" si="2"/>
        <v>0</v>
      </c>
      <c r="J23" s="1308"/>
      <c r="K23" s="1308"/>
      <c r="L23" s="1308"/>
      <c r="M23" s="1308"/>
      <c r="N23" s="1311">
        <f t="shared" si="3"/>
        <v>0</v>
      </c>
      <c r="O23" s="1301"/>
      <c r="P23" s="1302"/>
    </row>
    <row r="24" spans="1:16" s="1303" customFormat="1" ht="15.6" hidden="1">
      <c r="A24" s="1304"/>
      <c r="B24" s="1305" t="s">
        <v>719</v>
      </c>
      <c r="C24" s="1306"/>
      <c r="D24" s="1307">
        <f t="shared" si="1"/>
        <v>0</v>
      </c>
      <c r="E24" s="1308"/>
      <c r="F24" s="1309"/>
      <c r="G24" s="1308"/>
      <c r="H24" s="1308"/>
      <c r="I24" s="1310">
        <f t="shared" si="2"/>
        <v>0</v>
      </c>
      <c r="J24" s="1308"/>
      <c r="K24" s="1308"/>
      <c r="L24" s="1308"/>
      <c r="M24" s="1308"/>
      <c r="N24" s="1311">
        <f t="shared" si="3"/>
        <v>0</v>
      </c>
      <c r="O24" s="1301"/>
      <c r="P24" s="1302"/>
    </row>
    <row r="25" spans="1:16" s="1303" customFormat="1" ht="15.6" hidden="1">
      <c r="A25" s="1304"/>
      <c r="B25" s="1305" t="s">
        <v>720</v>
      </c>
      <c r="C25" s="1306"/>
      <c r="D25" s="1307">
        <f t="shared" si="1"/>
        <v>0</v>
      </c>
      <c r="E25" s="1308"/>
      <c r="F25" s="1309"/>
      <c r="G25" s="1308"/>
      <c r="H25" s="1308"/>
      <c r="I25" s="1310">
        <f t="shared" si="2"/>
        <v>0</v>
      </c>
      <c r="J25" s="1308"/>
      <c r="K25" s="1308"/>
      <c r="L25" s="1308"/>
      <c r="M25" s="1308"/>
      <c r="N25" s="1311">
        <f t="shared" si="3"/>
        <v>0</v>
      </c>
      <c r="O25" s="1301"/>
      <c r="P25" s="1302"/>
    </row>
    <row r="26" spans="1:16" s="1303" customFormat="1" ht="15.6" hidden="1">
      <c r="A26" s="1304"/>
      <c r="B26" s="1305" t="s">
        <v>721</v>
      </c>
      <c r="C26" s="1306"/>
      <c r="D26" s="1307">
        <f t="shared" si="1"/>
        <v>0</v>
      </c>
      <c r="E26" s="1308"/>
      <c r="F26" s="1309"/>
      <c r="G26" s="1308"/>
      <c r="H26" s="1308"/>
      <c r="I26" s="1310">
        <f t="shared" si="2"/>
        <v>0</v>
      </c>
      <c r="J26" s="1308"/>
      <c r="K26" s="1308"/>
      <c r="L26" s="1308"/>
      <c r="M26" s="1308"/>
      <c r="N26" s="1311">
        <f t="shared" si="3"/>
        <v>0</v>
      </c>
      <c r="O26" s="1301"/>
      <c r="P26" s="1302"/>
    </row>
    <row r="27" spans="1:16" s="1303" customFormat="1" ht="15.6" hidden="1">
      <c r="A27" s="1304"/>
      <c r="B27" s="1305" t="s">
        <v>722</v>
      </c>
      <c r="C27" s="1306"/>
      <c r="D27" s="1307">
        <f t="shared" si="1"/>
        <v>0</v>
      </c>
      <c r="E27" s="1308"/>
      <c r="F27" s="1309"/>
      <c r="G27" s="1308"/>
      <c r="H27" s="1308"/>
      <c r="I27" s="1310">
        <f t="shared" si="2"/>
        <v>0</v>
      </c>
      <c r="J27" s="1308"/>
      <c r="K27" s="1308"/>
      <c r="L27" s="1308"/>
      <c r="M27" s="1308"/>
      <c r="N27" s="1311">
        <f t="shared" si="3"/>
        <v>0</v>
      </c>
      <c r="O27" s="1301"/>
      <c r="P27" s="1302"/>
    </row>
    <row r="28" spans="1:16" s="1303" customFormat="1" ht="15.6" hidden="1">
      <c r="A28" s="1304"/>
      <c r="B28" s="1305" t="s">
        <v>723</v>
      </c>
      <c r="C28" s="1306"/>
      <c r="D28" s="1307">
        <f t="shared" si="1"/>
        <v>0</v>
      </c>
      <c r="E28" s="1308"/>
      <c r="F28" s="1309"/>
      <c r="G28" s="1308"/>
      <c r="H28" s="1308"/>
      <c r="I28" s="1310">
        <f t="shared" si="2"/>
        <v>0</v>
      </c>
      <c r="J28" s="1308"/>
      <c r="K28" s="1308"/>
      <c r="L28" s="1308"/>
      <c r="M28" s="1308"/>
      <c r="N28" s="1311">
        <f t="shared" si="3"/>
        <v>0</v>
      </c>
      <c r="O28" s="1301"/>
      <c r="P28" s="1302"/>
    </row>
    <row r="29" spans="1:16" s="1303" customFormat="1" ht="15.6" hidden="1">
      <c r="A29" s="1304"/>
      <c r="B29" s="1305" t="s">
        <v>724</v>
      </c>
      <c r="C29" s="1306"/>
      <c r="D29" s="1307">
        <f t="shared" si="1"/>
        <v>0</v>
      </c>
      <c r="E29" s="1308"/>
      <c r="F29" s="1309"/>
      <c r="G29" s="1308"/>
      <c r="H29" s="1308"/>
      <c r="I29" s="1310">
        <f t="shared" si="2"/>
        <v>0</v>
      </c>
      <c r="J29" s="1308"/>
      <c r="K29" s="1308"/>
      <c r="L29" s="1308"/>
      <c r="M29" s="1308"/>
      <c r="N29" s="1311">
        <f t="shared" si="3"/>
        <v>0</v>
      </c>
      <c r="O29" s="1301"/>
      <c r="P29" s="1302"/>
    </row>
    <row r="30" spans="1:16" s="1303" customFormat="1" ht="15.6" hidden="1">
      <c r="A30" s="1304"/>
      <c r="B30" s="1305" t="s">
        <v>725</v>
      </c>
      <c r="C30" s="1306"/>
      <c r="D30" s="1307">
        <f t="shared" si="1"/>
        <v>0</v>
      </c>
      <c r="E30" s="1308"/>
      <c r="F30" s="1309"/>
      <c r="G30" s="1308"/>
      <c r="H30" s="1308"/>
      <c r="I30" s="1310">
        <f t="shared" si="2"/>
        <v>0</v>
      </c>
      <c r="J30" s="1308"/>
      <c r="K30" s="1308"/>
      <c r="L30" s="1308"/>
      <c r="M30" s="1308"/>
      <c r="N30" s="1311">
        <f t="shared" si="3"/>
        <v>0</v>
      </c>
      <c r="O30" s="1301"/>
      <c r="P30" s="1302"/>
    </row>
    <row r="31" spans="1:16" s="1303" customFormat="1" ht="15.6" hidden="1">
      <c r="A31" s="1304"/>
      <c r="B31" s="1305" t="s">
        <v>726</v>
      </c>
      <c r="C31" s="1306"/>
      <c r="D31" s="1307">
        <f t="shared" si="1"/>
        <v>0</v>
      </c>
      <c r="E31" s="1308"/>
      <c r="F31" s="1309"/>
      <c r="G31" s="1308"/>
      <c r="H31" s="1308"/>
      <c r="I31" s="1310">
        <f t="shared" si="2"/>
        <v>0</v>
      </c>
      <c r="J31" s="1308"/>
      <c r="K31" s="1308"/>
      <c r="L31" s="1308"/>
      <c r="M31" s="1308"/>
      <c r="N31" s="1311">
        <f t="shared" si="3"/>
        <v>0</v>
      </c>
      <c r="O31" s="1301"/>
      <c r="P31" s="1302"/>
    </row>
    <row r="32" spans="1:16" s="1303" customFormat="1" ht="15.6" hidden="1">
      <c r="A32" s="1304"/>
      <c r="B32" s="1305" t="s">
        <v>727</v>
      </c>
      <c r="C32" s="1306"/>
      <c r="D32" s="1307">
        <f t="shared" si="1"/>
        <v>0</v>
      </c>
      <c r="E32" s="1308"/>
      <c r="F32" s="1309"/>
      <c r="G32" s="1308"/>
      <c r="H32" s="1308"/>
      <c r="I32" s="1310">
        <f t="shared" si="2"/>
        <v>0</v>
      </c>
      <c r="J32" s="1308"/>
      <c r="K32" s="1308"/>
      <c r="L32" s="1308"/>
      <c r="M32" s="1308"/>
      <c r="N32" s="1311">
        <f t="shared" si="3"/>
        <v>0</v>
      </c>
      <c r="O32" s="1301"/>
      <c r="P32" s="1302"/>
    </row>
    <row r="33" spans="1:16" s="1303" customFormat="1" ht="15.6" hidden="1">
      <c r="A33" s="1304"/>
      <c r="B33" s="1305" t="s">
        <v>728</v>
      </c>
      <c r="C33" s="1306"/>
      <c r="D33" s="1307">
        <f t="shared" si="1"/>
        <v>0</v>
      </c>
      <c r="E33" s="1308"/>
      <c r="F33" s="1309"/>
      <c r="G33" s="1308"/>
      <c r="H33" s="1308"/>
      <c r="I33" s="1310">
        <f t="shared" si="2"/>
        <v>0</v>
      </c>
      <c r="J33" s="1308"/>
      <c r="K33" s="1308"/>
      <c r="L33" s="1308"/>
      <c r="M33" s="1308"/>
      <c r="N33" s="1311">
        <f t="shared" si="3"/>
        <v>0</v>
      </c>
      <c r="O33" s="1301"/>
      <c r="P33" s="1302"/>
    </row>
    <row r="34" spans="1:16" s="1303" customFormat="1" ht="15.6" hidden="1">
      <c r="A34" s="1304"/>
      <c r="B34" s="1305" t="s">
        <v>729</v>
      </c>
      <c r="C34" s="1306"/>
      <c r="D34" s="1307">
        <f t="shared" si="1"/>
        <v>0</v>
      </c>
      <c r="E34" s="1308"/>
      <c r="F34" s="1309"/>
      <c r="G34" s="1308"/>
      <c r="H34" s="1308"/>
      <c r="I34" s="1310">
        <f t="shared" si="2"/>
        <v>0</v>
      </c>
      <c r="J34" s="1308"/>
      <c r="K34" s="1308"/>
      <c r="L34" s="1308"/>
      <c r="M34" s="1308"/>
      <c r="N34" s="1311">
        <f t="shared" si="3"/>
        <v>0</v>
      </c>
      <c r="O34" s="1301"/>
      <c r="P34" s="1302"/>
    </row>
    <row r="35" spans="1:16" s="1303" customFormat="1" ht="15.6" hidden="1">
      <c r="A35" s="1304"/>
      <c r="B35" s="1305" t="s">
        <v>730</v>
      </c>
      <c r="C35" s="1306"/>
      <c r="D35" s="1307">
        <f t="shared" si="1"/>
        <v>0</v>
      </c>
      <c r="E35" s="1308"/>
      <c r="F35" s="1309"/>
      <c r="G35" s="1308"/>
      <c r="H35" s="1308"/>
      <c r="I35" s="1310">
        <f t="shared" si="2"/>
        <v>0</v>
      </c>
      <c r="J35" s="1308"/>
      <c r="K35" s="1308"/>
      <c r="L35" s="1308"/>
      <c r="M35" s="1308"/>
      <c r="N35" s="1311">
        <f t="shared" si="3"/>
        <v>0</v>
      </c>
      <c r="O35" s="1301"/>
      <c r="P35" s="1302"/>
    </row>
    <row r="36" spans="1:16" s="1303" customFormat="1" ht="15.6" hidden="1">
      <c r="A36" s="1304"/>
      <c r="B36" s="1305" t="s">
        <v>731</v>
      </c>
      <c r="C36" s="1306"/>
      <c r="D36" s="1307">
        <f t="shared" si="1"/>
        <v>0</v>
      </c>
      <c r="E36" s="1308"/>
      <c r="F36" s="1309"/>
      <c r="G36" s="1308"/>
      <c r="H36" s="1308"/>
      <c r="I36" s="1310">
        <f t="shared" si="2"/>
        <v>0</v>
      </c>
      <c r="J36" s="1308"/>
      <c r="K36" s="1308"/>
      <c r="L36" s="1308"/>
      <c r="M36" s="1308"/>
      <c r="N36" s="1311">
        <f t="shared" si="3"/>
        <v>0</v>
      </c>
      <c r="O36" s="1301"/>
      <c r="P36" s="1302"/>
    </row>
    <row r="37" spans="1:16" s="1303" customFormat="1" ht="15.6" hidden="1">
      <c r="A37" s="1304"/>
      <c r="B37" s="1305" t="s">
        <v>732</v>
      </c>
      <c r="C37" s="1306"/>
      <c r="D37" s="1307">
        <f t="shared" si="1"/>
        <v>0</v>
      </c>
      <c r="E37" s="1308"/>
      <c r="F37" s="1309"/>
      <c r="G37" s="1308"/>
      <c r="H37" s="1308"/>
      <c r="I37" s="1310">
        <f t="shared" si="2"/>
        <v>0</v>
      </c>
      <c r="J37" s="1308"/>
      <c r="K37" s="1308"/>
      <c r="L37" s="1308"/>
      <c r="M37" s="1308"/>
      <c r="N37" s="1311">
        <f t="shared" si="3"/>
        <v>0</v>
      </c>
      <c r="O37" s="1301"/>
      <c r="P37" s="1302"/>
    </row>
    <row r="38" spans="1:16" s="1303" customFormat="1" ht="15.6" hidden="1">
      <c r="A38" s="1304"/>
      <c r="B38" s="1305" t="s">
        <v>733</v>
      </c>
      <c r="C38" s="1306"/>
      <c r="D38" s="1307">
        <f t="shared" si="1"/>
        <v>0</v>
      </c>
      <c r="E38" s="1308"/>
      <c r="F38" s="1309"/>
      <c r="G38" s="1308"/>
      <c r="H38" s="1308"/>
      <c r="I38" s="1310">
        <f t="shared" si="2"/>
        <v>0</v>
      </c>
      <c r="J38" s="1308"/>
      <c r="K38" s="1308"/>
      <c r="L38" s="1308"/>
      <c r="M38" s="1308"/>
      <c r="N38" s="1311">
        <f t="shared" si="3"/>
        <v>0</v>
      </c>
      <c r="O38" s="1301"/>
      <c r="P38" s="1302"/>
    </row>
    <row r="39" spans="1:16" s="1303" customFormat="1" ht="15.6" hidden="1">
      <c r="A39" s="1304"/>
      <c r="B39" s="1305" t="s">
        <v>734</v>
      </c>
      <c r="C39" s="1306"/>
      <c r="D39" s="1307">
        <f t="shared" si="1"/>
        <v>0</v>
      </c>
      <c r="E39" s="1308"/>
      <c r="F39" s="1309"/>
      <c r="G39" s="1308"/>
      <c r="H39" s="1308"/>
      <c r="I39" s="1310">
        <f t="shared" si="2"/>
        <v>0</v>
      </c>
      <c r="J39" s="1308"/>
      <c r="K39" s="1308"/>
      <c r="L39" s="1308"/>
      <c r="M39" s="1308"/>
      <c r="N39" s="1311">
        <f t="shared" si="3"/>
        <v>0</v>
      </c>
      <c r="O39" s="1301"/>
      <c r="P39" s="1302"/>
    </row>
    <row r="40" spans="1:16" s="1303" customFormat="1" ht="15.6" hidden="1">
      <c r="A40" s="1304"/>
      <c r="B40" s="1305" t="s">
        <v>735</v>
      </c>
      <c r="C40" s="1306"/>
      <c r="D40" s="1307">
        <f t="shared" si="1"/>
        <v>0</v>
      </c>
      <c r="E40" s="1308"/>
      <c r="F40" s="1309"/>
      <c r="G40" s="1308"/>
      <c r="H40" s="1308"/>
      <c r="I40" s="1310">
        <f t="shared" si="2"/>
        <v>0</v>
      </c>
      <c r="J40" s="1308"/>
      <c r="K40" s="1308"/>
      <c r="L40" s="1308"/>
      <c r="M40" s="1308"/>
      <c r="N40" s="1311">
        <f t="shared" si="3"/>
        <v>0</v>
      </c>
      <c r="O40" s="1301"/>
      <c r="P40" s="1302"/>
    </row>
    <row r="41" spans="1:16" s="1303" customFormat="1" ht="15.6" hidden="1">
      <c r="A41" s="1304"/>
      <c r="B41" s="1305" t="s">
        <v>736</v>
      </c>
      <c r="C41" s="1306"/>
      <c r="D41" s="1307">
        <f t="shared" si="1"/>
        <v>0</v>
      </c>
      <c r="E41" s="1308"/>
      <c r="F41" s="1309"/>
      <c r="G41" s="1308"/>
      <c r="H41" s="1308"/>
      <c r="I41" s="1310">
        <f t="shared" si="2"/>
        <v>0</v>
      </c>
      <c r="J41" s="1308"/>
      <c r="K41" s="1308"/>
      <c r="L41" s="1308"/>
      <c r="M41" s="1308"/>
      <c r="N41" s="1311">
        <f t="shared" si="3"/>
        <v>0</v>
      </c>
      <c r="O41" s="1301"/>
      <c r="P41" s="1302"/>
    </row>
    <row r="42" spans="1:16" s="1303" customFormat="1" ht="15.6" hidden="1">
      <c r="A42" s="1304"/>
      <c r="B42" s="1305" t="s">
        <v>737</v>
      </c>
      <c r="C42" s="1306"/>
      <c r="D42" s="1307">
        <f t="shared" si="1"/>
        <v>0</v>
      </c>
      <c r="E42" s="1308"/>
      <c r="F42" s="1309"/>
      <c r="G42" s="1308"/>
      <c r="H42" s="1308"/>
      <c r="I42" s="1310">
        <f t="shared" si="2"/>
        <v>0</v>
      </c>
      <c r="J42" s="1308"/>
      <c r="K42" s="1308"/>
      <c r="L42" s="1308"/>
      <c r="M42" s="1308"/>
      <c r="N42" s="1311">
        <f t="shared" si="3"/>
        <v>0</v>
      </c>
      <c r="O42" s="1301"/>
      <c r="P42" s="1302"/>
    </row>
    <row r="43" spans="1:16" s="1303" customFormat="1" ht="15.6" hidden="1">
      <c r="A43" s="1304"/>
      <c r="B43" s="1305" t="s">
        <v>738</v>
      </c>
      <c r="C43" s="1306"/>
      <c r="D43" s="1307">
        <f t="shared" si="1"/>
        <v>0</v>
      </c>
      <c r="E43" s="1308"/>
      <c r="F43" s="1309"/>
      <c r="G43" s="1308"/>
      <c r="H43" s="1308"/>
      <c r="I43" s="1310">
        <f t="shared" si="2"/>
        <v>0</v>
      </c>
      <c r="J43" s="1308"/>
      <c r="K43" s="1308"/>
      <c r="L43" s="1308"/>
      <c r="M43" s="1308"/>
      <c r="N43" s="1311">
        <f t="shared" si="3"/>
        <v>0</v>
      </c>
      <c r="O43" s="1301"/>
      <c r="P43" s="1302"/>
    </row>
    <row r="44" spans="1:16" s="1303" customFormat="1" ht="15.6" hidden="1">
      <c r="A44" s="1304"/>
      <c r="B44" s="1305" t="s">
        <v>739</v>
      </c>
      <c r="C44" s="1306"/>
      <c r="D44" s="1307">
        <f t="shared" si="1"/>
        <v>0</v>
      </c>
      <c r="E44" s="1308"/>
      <c r="F44" s="1309"/>
      <c r="G44" s="1308"/>
      <c r="H44" s="1308"/>
      <c r="I44" s="1310">
        <f t="shared" si="2"/>
        <v>0</v>
      </c>
      <c r="J44" s="1308"/>
      <c r="K44" s="1308"/>
      <c r="L44" s="1308"/>
      <c r="M44" s="1308"/>
      <c r="N44" s="1311">
        <f t="shared" si="3"/>
        <v>0</v>
      </c>
      <c r="O44" s="1301"/>
      <c r="P44" s="1302"/>
    </row>
    <row r="45" spans="1:16" s="1303" customFormat="1" ht="15.6" hidden="1">
      <c r="A45" s="1304"/>
      <c r="B45" s="1305" t="s">
        <v>740</v>
      </c>
      <c r="C45" s="1306"/>
      <c r="D45" s="1307">
        <f t="shared" si="1"/>
        <v>0</v>
      </c>
      <c r="E45" s="1308"/>
      <c r="F45" s="1309"/>
      <c r="G45" s="1308"/>
      <c r="H45" s="1308"/>
      <c r="I45" s="1310">
        <f t="shared" si="2"/>
        <v>0</v>
      </c>
      <c r="J45" s="1308"/>
      <c r="K45" s="1308"/>
      <c r="L45" s="1308"/>
      <c r="M45" s="1308"/>
      <c r="N45" s="1311">
        <f t="shared" si="3"/>
        <v>0</v>
      </c>
      <c r="O45" s="1301"/>
      <c r="P45" s="1302"/>
    </row>
    <row r="46" spans="1:16" s="1303" customFormat="1" ht="15.6" hidden="1">
      <c r="A46" s="1304"/>
      <c r="B46" s="1305" t="s">
        <v>741</v>
      </c>
      <c r="C46" s="1306"/>
      <c r="D46" s="1307">
        <f t="shared" si="1"/>
        <v>0</v>
      </c>
      <c r="E46" s="1308"/>
      <c r="F46" s="1309"/>
      <c r="G46" s="1308"/>
      <c r="H46" s="1308"/>
      <c r="I46" s="1310">
        <f t="shared" si="2"/>
        <v>0</v>
      </c>
      <c r="J46" s="1308"/>
      <c r="K46" s="1308"/>
      <c r="L46" s="1308"/>
      <c r="M46" s="1308"/>
      <c r="N46" s="1311">
        <f t="shared" si="3"/>
        <v>0</v>
      </c>
      <c r="O46" s="1301"/>
      <c r="P46" s="1302"/>
    </row>
    <row r="47" spans="1:16" s="1303" customFormat="1" ht="15.6" hidden="1">
      <c r="A47" s="1304"/>
      <c r="B47" s="1305" t="s">
        <v>742</v>
      </c>
      <c r="C47" s="1306"/>
      <c r="D47" s="1307">
        <f t="shared" si="1"/>
        <v>0</v>
      </c>
      <c r="E47" s="1308"/>
      <c r="F47" s="1309"/>
      <c r="G47" s="1308"/>
      <c r="H47" s="1308"/>
      <c r="I47" s="1310">
        <f t="shared" si="2"/>
        <v>0</v>
      </c>
      <c r="J47" s="1308"/>
      <c r="K47" s="1308"/>
      <c r="L47" s="1308"/>
      <c r="M47" s="1308"/>
      <c r="N47" s="1311">
        <f t="shared" si="3"/>
        <v>0</v>
      </c>
      <c r="O47" s="1301"/>
      <c r="P47" s="1302"/>
    </row>
    <row r="48" spans="1:16" s="1303" customFormat="1" ht="15.6" hidden="1">
      <c r="A48" s="1304"/>
      <c r="B48" s="1305" t="s">
        <v>743</v>
      </c>
      <c r="C48" s="1306"/>
      <c r="D48" s="1307">
        <f t="shared" si="1"/>
        <v>0</v>
      </c>
      <c r="E48" s="1308"/>
      <c r="F48" s="1309"/>
      <c r="G48" s="1308"/>
      <c r="H48" s="1308"/>
      <c r="I48" s="1310">
        <f t="shared" si="2"/>
        <v>0</v>
      </c>
      <c r="J48" s="1308"/>
      <c r="K48" s="1308"/>
      <c r="L48" s="1308"/>
      <c r="M48" s="1308"/>
      <c r="N48" s="1311">
        <f t="shared" si="3"/>
        <v>0</v>
      </c>
      <c r="O48" s="1301"/>
      <c r="P48" s="1302"/>
    </row>
    <row r="49" spans="1:17" s="1303" customFormat="1" ht="15.6" hidden="1">
      <c r="A49" s="1304"/>
      <c r="B49" s="1305" t="s">
        <v>744</v>
      </c>
      <c r="C49" s="1306"/>
      <c r="D49" s="1307">
        <f t="shared" si="1"/>
        <v>0</v>
      </c>
      <c r="E49" s="1308"/>
      <c r="F49" s="1309"/>
      <c r="G49" s="1308"/>
      <c r="H49" s="1308"/>
      <c r="I49" s="1310">
        <f t="shared" si="2"/>
        <v>0</v>
      </c>
      <c r="J49" s="1308"/>
      <c r="K49" s="1308"/>
      <c r="L49" s="1308"/>
      <c r="M49" s="1308"/>
      <c r="N49" s="1311">
        <f t="shared" si="3"/>
        <v>0</v>
      </c>
      <c r="O49" s="1301"/>
      <c r="P49" s="1302"/>
    </row>
    <row r="50" spans="1:17" s="1303" customFormat="1" ht="15.6" hidden="1">
      <c r="A50" s="1304"/>
      <c r="B50" s="1305" t="s">
        <v>745</v>
      </c>
      <c r="C50" s="1306"/>
      <c r="D50" s="1307">
        <f t="shared" si="1"/>
        <v>0</v>
      </c>
      <c r="E50" s="1308"/>
      <c r="F50" s="1309"/>
      <c r="G50" s="1308"/>
      <c r="H50" s="1308"/>
      <c r="I50" s="1310">
        <f t="shared" si="2"/>
        <v>0</v>
      </c>
      <c r="J50" s="1308"/>
      <c r="K50" s="1308"/>
      <c r="L50" s="1308"/>
      <c r="M50" s="1308"/>
      <c r="N50" s="1311">
        <f t="shared" si="3"/>
        <v>0</v>
      </c>
      <c r="O50" s="1301"/>
      <c r="P50" s="1302"/>
    </row>
    <row r="51" spans="1:17" s="1303" customFormat="1" ht="15.6" hidden="1">
      <c r="A51" s="1304"/>
      <c r="B51" s="1305" t="s">
        <v>746</v>
      </c>
      <c r="C51" s="1306"/>
      <c r="D51" s="1307">
        <f t="shared" si="1"/>
        <v>0</v>
      </c>
      <c r="E51" s="1308"/>
      <c r="F51" s="1309"/>
      <c r="G51" s="1308"/>
      <c r="H51" s="1308"/>
      <c r="I51" s="1310">
        <f t="shared" si="2"/>
        <v>0</v>
      </c>
      <c r="J51" s="1308"/>
      <c r="K51" s="1308"/>
      <c r="L51" s="1308"/>
      <c r="M51" s="1308"/>
      <c r="N51" s="1311">
        <f t="shared" si="3"/>
        <v>0</v>
      </c>
      <c r="O51" s="1301"/>
      <c r="P51" s="1302"/>
    </row>
    <row r="52" spans="1:17" s="1303" customFormat="1" ht="15.6" hidden="1">
      <c r="A52" s="1304"/>
      <c r="B52" s="1305" t="s">
        <v>747</v>
      </c>
      <c r="C52" s="1306"/>
      <c r="D52" s="1307">
        <f t="shared" si="1"/>
        <v>0</v>
      </c>
      <c r="E52" s="1308"/>
      <c r="F52" s="1309"/>
      <c r="G52" s="1308"/>
      <c r="H52" s="1308"/>
      <c r="I52" s="1310">
        <f t="shared" si="2"/>
        <v>0</v>
      </c>
      <c r="J52" s="1308"/>
      <c r="K52" s="1308"/>
      <c r="L52" s="1308"/>
      <c r="M52" s="1308"/>
      <c r="N52" s="1311">
        <f t="shared" si="3"/>
        <v>0</v>
      </c>
      <c r="O52" s="1301"/>
      <c r="P52" s="1302"/>
    </row>
    <row r="53" spans="1:17" s="1303" customFormat="1" ht="15.6" hidden="1">
      <c r="A53" s="1304"/>
      <c r="B53" s="1305" t="s">
        <v>748</v>
      </c>
      <c r="C53" s="1306"/>
      <c r="D53" s="1307">
        <f t="shared" si="1"/>
        <v>0</v>
      </c>
      <c r="E53" s="1308"/>
      <c r="F53" s="1309"/>
      <c r="G53" s="1308"/>
      <c r="H53" s="1308"/>
      <c r="I53" s="1310">
        <f t="shared" si="2"/>
        <v>0</v>
      </c>
      <c r="J53" s="1308"/>
      <c r="K53" s="1308"/>
      <c r="L53" s="1308"/>
      <c r="M53" s="1308"/>
      <c r="N53" s="1311">
        <f t="shared" si="3"/>
        <v>0</v>
      </c>
      <c r="O53" s="1301"/>
      <c r="P53" s="1302"/>
    </row>
    <row r="54" spans="1:17" s="1303" customFormat="1" ht="15.6" hidden="1">
      <c r="A54" s="1304"/>
      <c r="B54" s="1305" t="s">
        <v>749</v>
      </c>
      <c r="C54" s="1306"/>
      <c r="D54" s="1307">
        <f t="shared" si="1"/>
        <v>0</v>
      </c>
      <c r="E54" s="1308"/>
      <c r="F54" s="1309"/>
      <c r="G54" s="1308"/>
      <c r="H54" s="1308"/>
      <c r="I54" s="1310">
        <f t="shared" si="2"/>
        <v>0</v>
      </c>
      <c r="J54" s="1308"/>
      <c r="K54" s="1308"/>
      <c r="L54" s="1308"/>
      <c r="M54" s="1308"/>
      <c r="N54" s="1311">
        <f t="shared" si="3"/>
        <v>0</v>
      </c>
      <c r="O54" s="1301"/>
      <c r="P54" s="1302"/>
    </row>
    <row r="55" spans="1:17" s="1303" customFormat="1" ht="15.6" hidden="1">
      <c r="A55" s="1304"/>
      <c r="B55" s="1305" t="s">
        <v>750</v>
      </c>
      <c r="C55" s="1306"/>
      <c r="D55" s="1307">
        <f t="shared" si="1"/>
        <v>0</v>
      </c>
      <c r="E55" s="1308"/>
      <c r="F55" s="1309"/>
      <c r="G55" s="1308"/>
      <c r="H55" s="1308"/>
      <c r="I55" s="1310">
        <f t="shared" si="2"/>
        <v>0</v>
      </c>
      <c r="J55" s="1308"/>
      <c r="K55" s="1308"/>
      <c r="L55" s="1308"/>
      <c r="M55" s="1308"/>
      <c r="N55" s="1311">
        <f t="shared" si="3"/>
        <v>0</v>
      </c>
      <c r="O55" s="1301"/>
      <c r="P55" s="1302"/>
    </row>
    <row r="56" spans="1:17" s="1303" customFormat="1" ht="15.6" hidden="1">
      <c r="A56" s="1304"/>
      <c r="B56" s="1305" t="s">
        <v>751</v>
      </c>
      <c r="C56" s="1306"/>
      <c r="D56" s="1307">
        <f t="shared" si="1"/>
        <v>0</v>
      </c>
      <c r="E56" s="1308"/>
      <c r="F56" s="1309"/>
      <c r="G56" s="1308"/>
      <c r="H56" s="1308"/>
      <c r="I56" s="1310">
        <f t="shared" si="2"/>
        <v>0</v>
      </c>
      <c r="J56" s="1308"/>
      <c r="K56" s="1308"/>
      <c r="L56" s="1308"/>
      <c r="M56" s="1308"/>
      <c r="N56" s="1311">
        <f t="shared" si="3"/>
        <v>0</v>
      </c>
      <c r="O56" s="1301"/>
      <c r="P56" s="1302"/>
    </row>
    <row r="57" spans="1:17" s="1303" customFormat="1" ht="15.6" hidden="1">
      <c r="A57" s="1304"/>
      <c r="B57" s="1305" t="s">
        <v>752</v>
      </c>
      <c r="C57" s="1306"/>
      <c r="D57" s="1307">
        <f t="shared" si="1"/>
        <v>0</v>
      </c>
      <c r="E57" s="1308"/>
      <c r="F57" s="1309"/>
      <c r="G57" s="1308"/>
      <c r="H57" s="1308"/>
      <c r="I57" s="1310">
        <f t="shared" si="2"/>
        <v>0</v>
      </c>
      <c r="J57" s="1308"/>
      <c r="K57" s="1308"/>
      <c r="L57" s="1308"/>
      <c r="M57" s="1308"/>
      <c r="N57" s="1311">
        <f t="shared" si="3"/>
        <v>0</v>
      </c>
      <c r="O57" s="1301"/>
      <c r="P57" s="1302"/>
    </row>
    <row r="58" spans="1:17" ht="10.5" customHeight="1"/>
    <row r="59" spans="1:17" ht="8.25" customHeight="1"/>
    <row r="60" spans="1:17" s="1315" customFormat="1" ht="18">
      <c r="A60" s="1314"/>
      <c r="C60" s="1316" t="s">
        <v>325</v>
      </c>
      <c r="E60" s="1317"/>
      <c r="H60" s="1423" t="s">
        <v>813</v>
      </c>
      <c r="I60" s="1423"/>
      <c r="J60" s="1423"/>
      <c r="K60" s="1423"/>
      <c r="N60" s="1318"/>
      <c r="O60" s="1318"/>
      <c r="P60" s="1318"/>
      <c r="Q60" s="1318"/>
    </row>
    <row r="61" spans="1:17" s="1319" customFormat="1" ht="10.8">
      <c r="C61" s="1320"/>
      <c r="D61" s="1321"/>
      <c r="E61" s="1319" t="s">
        <v>753</v>
      </c>
      <c r="H61" s="1322" t="s">
        <v>754</v>
      </c>
      <c r="I61" s="1322"/>
      <c r="J61" s="1322"/>
      <c r="K61" s="1323"/>
      <c r="N61" s="1324"/>
      <c r="O61" s="1324"/>
      <c r="P61" s="1324"/>
      <c r="Q61" s="1324"/>
    </row>
    <row r="62" spans="1:17" s="1315" customFormat="1" ht="18">
      <c r="A62" s="1314"/>
      <c r="C62" s="1316" t="s">
        <v>326</v>
      </c>
      <c r="H62" s="1325"/>
      <c r="I62" s="1326"/>
      <c r="J62" s="1326"/>
      <c r="K62" s="1318"/>
      <c r="N62" s="1318"/>
      <c r="O62" s="1318"/>
      <c r="P62" s="1318"/>
      <c r="Q62" s="1318"/>
    </row>
    <row r="63" spans="1:17" s="1315" customFormat="1" ht="18">
      <c r="A63" s="1314"/>
      <c r="C63" s="1316" t="s">
        <v>327</v>
      </c>
      <c r="E63" s="1317"/>
      <c r="H63" s="1423" t="s">
        <v>814</v>
      </c>
      <c r="I63" s="1423"/>
      <c r="J63" s="1423"/>
      <c r="K63" s="1423"/>
      <c r="N63" s="1318"/>
      <c r="O63" s="1318"/>
      <c r="P63" s="1318"/>
      <c r="Q63" s="1318"/>
    </row>
    <row r="64" spans="1:17" s="1319" customFormat="1" ht="10.8">
      <c r="C64" s="1320"/>
      <c r="D64" s="1321"/>
      <c r="E64" s="1319" t="s">
        <v>753</v>
      </c>
      <c r="H64" s="1322" t="s">
        <v>754</v>
      </c>
      <c r="I64" s="1322"/>
      <c r="J64" s="1322"/>
      <c r="K64" s="1323"/>
      <c r="N64" s="1324"/>
      <c r="O64" s="1324"/>
      <c r="P64" s="1324"/>
      <c r="Q64" s="1324"/>
    </row>
    <row r="65" spans="1:17" s="1327" customFormat="1" ht="12" customHeight="1">
      <c r="C65" s="1328"/>
      <c r="D65" s="1329"/>
      <c r="F65" s="1329"/>
      <c r="H65" s="1330"/>
      <c r="K65" s="1330"/>
      <c r="N65" s="1330"/>
      <c r="O65" s="1330"/>
      <c r="P65" s="1330"/>
      <c r="Q65" s="1330"/>
    </row>
    <row r="66" spans="1:17" s="1315" customFormat="1">
      <c r="A66" s="1314"/>
      <c r="B66" s="1331"/>
      <c r="C66" s="1332" t="s">
        <v>815</v>
      </c>
      <c r="D66" s="1333"/>
      <c r="E66" s="1333"/>
      <c r="H66" s="1318"/>
      <c r="K66" s="1318"/>
      <c r="N66" s="1318"/>
      <c r="O66" s="1318"/>
      <c r="P66" s="1318"/>
      <c r="Q66" s="1318"/>
    </row>
    <row r="67" spans="1:17" s="1315" customFormat="1">
      <c r="A67" s="1314"/>
      <c r="C67" s="1334" t="s">
        <v>328</v>
      </c>
      <c r="D67" s="1335"/>
      <c r="H67" s="1318"/>
      <c r="K67" s="1318"/>
      <c r="N67" s="1318"/>
      <c r="O67" s="1318"/>
      <c r="P67" s="1318"/>
      <c r="Q67" s="1318"/>
    </row>
    <row r="68" spans="1:17" s="1315" customFormat="1" ht="12.75" customHeight="1">
      <c r="A68" s="1314"/>
      <c r="C68" s="1336"/>
      <c r="K68" s="1318"/>
      <c r="N68" s="1318"/>
      <c r="O68" s="1318"/>
      <c r="P68" s="1318"/>
      <c r="Q68" s="1318"/>
    </row>
    <row r="69" spans="1:17" s="1315" customFormat="1">
      <c r="A69" s="1314"/>
      <c r="B69" s="1337" t="s">
        <v>329</v>
      </c>
      <c r="C69" s="243" t="s">
        <v>812</v>
      </c>
      <c r="K69" s="1318"/>
      <c r="N69" s="1318"/>
      <c r="O69" s="1318"/>
      <c r="P69" s="1318"/>
      <c r="Q69" s="1318"/>
    </row>
    <row r="71" spans="1:17" ht="24" customHeight="1">
      <c r="A71" s="1424" t="s">
        <v>755</v>
      </c>
      <c r="B71" s="1424"/>
      <c r="C71" s="1424"/>
      <c r="D71" s="1285"/>
      <c r="E71" s="1286"/>
      <c r="F71" s="1284"/>
      <c r="G71" s="1284"/>
      <c r="H71" s="1284"/>
      <c r="I71" s="1285"/>
      <c r="J71" s="1287"/>
      <c r="K71" s="1284"/>
      <c r="L71" s="1284"/>
      <c r="M71" s="1288"/>
      <c r="N71" s="1338"/>
      <c r="O71" s="1281"/>
      <c r="P71" s="1284"/>
      <c r="Q71" s="1284"/>
    </row>
    <row r="72" spans="1:17" ht="24" customHeight="1">
      <c r="A72" s="1425" t="s">
        <v>792</v>
      </c>
      <c r="B72" s="1425"/>
      <c r="C72" s="1425"/>
      <c r="D72" s="1425"/>
      <c r="E72" s="1425"/>
      <c r="F72" s="1425"/>
      <c r="G72" s="1425"/>
      <c r="H72" s="1425"/>
      <c r="I72" s="1425"/>
      <c r="J72" s="1425"/>
      <c r="K72" s="1425"/>
      <c r="L72" s="1425"/>
      <c r="M72" s="1425"/>
      <c r="N72" s="1425"/>
      <c r="O72" s="1281"/>
      <c r="P72" s="1284"/>
      <c r="Q72" s="1284"/>
    </row>
    <row r="73" spans="1:17" s="1340" customFormat="1" ht="25.5" customHeight="1">
      <c r="A73" s="1417" t="s">
        <v>756</v>
      </c>
      <c r="B73" s="1417"/>
      <c r="C73" s="1417"/>
      <c r="D73" s="1417"/>
      <c r="E73" s="1417"/>
      <c r="F73" s="1417"/>
      <c r="G73" s="1417"/>
      <c r="H73" s="1417"/>
      <c r="I73" s="1417"/>
      <c r="J73" s="1417"/>
      <c r="K73" s="1417"/>
      <c r="L73" s="1417"/>
      <c r="M73" s="1417"/>
      <c r="N73" s="1417"/>
      <c r="O73" s="1378"/>
      <c r="P73" s="1339"/>
      <c r="Q73" s="1339"/>
    </row>
    <row r="74" spans="1:17" s="1340" customFormat="1" ht="25.5" customHeight="1">
      <c r="A74" s="1417" t="s">
        <v>757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378"/>
      <c r="P74" s="1339"/>
      <c r="Q74" s="1339"/>
    </row>
    <row r="75" spans="1:17" ht="37.5" customHeight="1">
      <c r="A75" s="1417" t="s">
        <v>794</v>
      </c>
      <c r="B75" s="1417"/>
      <c r="C75" s="1417"/>
      <c r="D75" s="1417"/>
      <c r="E75" s="1417"/>
      <c r="F75" s="1417"/>
      <c r="G75" s="1417"/>
      <c r="H75" s="1417"/>
      <c r="I75" s="1417"/>
      <c r="J75" s="1417"/>
      <c r="K75" s="1417"/>
      <c r="L75" s="1417"/>
      <c r="M75" s="1417"/>
      <c r="N75" s="1417"/>
      <c r="O75" s="1281"/>
      <c r="P75" s="1284"/>
      <c r="Q75" s="1284"/>
    </row>
    <row r="76" spans="1:17" ht="39.75" customHeight="1">
      <c r="A76" s="1417" t="s">
        <v>758</v>
      </c>
      <c r="B76" s="1417"/>
      <c r="C76" s="1417"/>
      <c r="D76" s="1417"/>
      <c r="E76" s="1417"/>
      <c r="F76" s="1417"/>
      <c r="G76" s="1417"/>
      <c r="H76" s="1417"/>
      <c r="I76" s="1417"/>
      <c r="J76" s="1417"/>
      <c r="K76" s="1417"/>
      <c r="L76" s="1417"/>
      <c r="M76" s="1417"/>
      <c r="N76" s="1417"/>
      <c r="O76" s="1281"/>
      <c r="P76" s="1284"/>
      <c r="Q76" s="1284"/>
    </row>
    <row r="77" spans="1:17" ht="18.75" customHeight="1">
      <c r="A77" s="1426" t="s">
        <v>759</v>
      </c>
      <c r="B77" s="1426"/>
      <c r="C77" s="1426"/>
      <c r="D77" s="1426"/>
      <c r="E77" s="1426"/>
      <c r="F77" s="1426"/>
      <c r="G77" s="1339"/>
      <c r="H77" s="1339"/>
      <c r="I77" s="1426" t="s">
        <v>760</v>
      </c>
      <c r="J77" s="1426"/>
      <c r="K77" s="1426"/>
      <c r="L77" s="1426"/>
      <c r="M77" s="1426"/>
      <c r="N77" s="1426"/>
      <c r="O77" s="1281"/>
      <c r="P77" s="1284"/>
      <c r="Q77" s="1284"/>
    </row>
    <row r="78" spans="1:17" ht="15.75" customHeight="1">
      <c r="A78" s="1341">
        <v>2111</v>
      </c>
      <c r="B78" s="1427" t="s">
        <v>32</v>
      </c>
      <c r="C78" s="1427"/>
      <c r="D78" s="1427"/>
      <c r="E78" s="1427"/>
      <c r="F78" s="1284"/>
      <c r="G78" s="1284"/>
      <c r="H78" s="1342">
        <v>3110</v>
      </c>
      <c r="I78" s="1428" t="s">
        <v>272</v>
      </c>
      <c r="J78" s="1429"/>
      <c r="K78" s="1429"/>
      <c r="L78" s="1429"/>
      <c r="M78" s="1429"/>
      <c r="N78" s="1430"/>
      <c r="O78" s="1281"/>
      <c r="P78" s="1284"/>
      <c r="Q78" s="1284"/>
    </row>
    <row r="79" spans="1:17" ht="15.75" customHeight="1">
      <c r="A79" s="1341">
        <v>2112</v>
      </c>
      <c r="B79" s="1427" t="s">
        <v>793</v>
      </c>
      <c r="C79" s="1427"/>
      <c r="D79" s="1427"/>
      <c r="E79" s="1427"/>
      <c r="F79" s="1284"/>
      <c r="G79" s="1284"/>
      <c r="H79" s="1342">
        <v>3121</v>
      </c>
      <c r="I79" s="1428" t="s">
        <v>761</v>
      </c>
      <c r="J79" s="1429"/>
      <c r="K79" s="1429"/>
      <c r="L79" s="1429"/>
      <c r="M79" s="1429"/>
      <c r="N79" s="1430"/>
      <c r="O79" s="1281"/>
      <c r="P79" s="1284"/>
      <c r="Q79" s="1284"/>
    </row>
    <row r="80" spans="1:17" ht="15.75" customHeight="1">
      <c r="A80" s="1341">
        <v>2113</v>
      </c>
      <c r="B80" s="1427" t="s">
        <v>790</v>
      </c>
      <c r="C80" s="1427"/>
      <c r="D80" s="1427"/>
      <c r="E80" s="1427"/>
      <c r="F80" s="1284"/>
      <c r="G80" s="1284"/>
      <c r="H80" s="1342">
        <v>3122</v>
      </c>
      <c r="I80" s="1428" t="s">
        <v>762</v>
      </c>
      <c r="J80" s="1429"/>
      <c r="K80" s="1429"/>
      <c r="L80" s="1429"/>
      <c r="M80" s="1429"/>
      <c r="N80" s="1430"/>
      <c r="O80" s="1281"/>
      <c r="P80" s="1284"/>
      <c r="Q80" s="1284"/>
    </row>
    <row r="81" spans="1:17" ht="15.75" customHeight="1">
      <c r="A81" s="1343">
        <v>2120</v>
      </c>
      <c r="B81" s="1431" t="s">
        <v>35</v>
      </c>
      <c r="C81" s="1431"/>
      <c r="D81" s="1431"/>
      <c r="E81" s="1431"/>
      <c r="F81" s="1284"/>
      <c r="G81" s="1284"/>
      <c r="H81" s="1342">
        <v>3132</v>
      </c>
      <c r="I81" s="1428" t="s">
        <v>763</v>
      </c>
      <c r="J81" s="1429"/>
      <c r="K81" s="1429"/>
      <c r="L81" s="1429"/>
      <c r="M81" s="1429"/>
      <c r="N81" s="1430"/>
      <c r="O81" s="1281"/>
      <c r="P81" s="1284"/>
      <c r="Q81" s="1284"/>
    </row>
    <row r="82" spans="1:17" ht="15.75" customHeight="1">
      <c r="A82" s="1343">
        <v>2210</v>
      </c>
      <c r="B82" s="1431" t="s">
        <v>38</v>
      </c>
      <c r="C82" s="1431"/>
      <c r="D82" s="1431"/>
      <c r="E82" s="1431"/>
      <c r="F82" s="1284"/>
      <c r="G82" s="1284"/>
      <c r="H82" s="1342">
        <v>3142</v>
      </c>
      <c r="I82" s="1428" t="s">
        <v>400</v>
      </c>
      <c r="J82" s="1429"/>
      <c r="K82" s="1429"/>
      <c r="L82" s="1429"/>
      <c r="M82" s="1429"/>
      <c r="N82" s="1430"/>
      <c r="O82" s="1281"/>
      <c r="P82" s="1284"/>
      <c r="Q82" s="1284"/>
    </row>
    <row r="83" spans="1:17" ht="15.75" customHeight="1">
      <c r="A83" s="1343">
        <v>2240</v>
      </c>
      <c r="B83" s="1431" t="s">
        <v>137</v>
      </c>
      <c r="C83" s="1431"/>
      <c r="D83" s="1431"/>
      <c r="E83" s="1431"/>
      <c r="F83" s="1284"/>
      <c r="G83" s="1284"/>
      <c r="H83" s="1342">
        <v>3143</v>
      </c>
      <c r="I83" s="1428" t="s">
        <v>401</v>
      </c>
      <c r="J83" s="1429"/>
      <c r="K83" s="1429"/>
      <c r="L83" s="1429"/>
      <c r="M83" s="1429"/>
      <c r="N83" s="1430"/>
      <c r="O83" s="1281"/>
      <c r="P83" s="1284"/>
      <c r="Q83" s="1284"/>
    </row>
    <row r="84" spans="1:17" ht="15.75" customHeight="1">
      <c r="A84" s="1343">
        <v>2250</v>
      </c>
      <c r="B84" s="1431" t="s">
        <v>213</v>
      </c>
      <c r="C84" s="1431"/>
      <c r="D84" s="1431"/>
      <c r="E84" s="1431"/>
      <c r="F84" s="1284"/>
      <c r="G84" s="1284"/>
      <c r="H84" s="1347"/>
      <c r="I84" s="1432"/>
      <c r="J84" s="1432"/>
      <c r="K84" s="1432"/>
      <c r="L84" s="1432"/>
      <c r="M84" s="1432"/>
      <c r="N84" s="1432"/>
      <c r="O84" s="1281"/>
      <c r="P84" s="1284"/>
      <c r="Q84" s="1284"/>
    </row>
    <row r="85" spans="1:17" ht="15.75" customHeight="1">
      <c r="A85" s="1341">
        <v>2271</v>
      </c>
      <c r="B85" s="1427" t="s">
        <v>223</v>
      </c>
      <c r="C85" s="1427"/>
      <c r="D85" s="1427"/>
      <c r="E85" s="1427"/>
      <c r="F85" s="1284"/>
      <c r="G85" s="1284"/>
      <c r="H85" s="1347"/>
      <c r="I85" s="1432"/>
      <c r="J85" s="1432"/>
      <c r="K85" s="1432"/>
      <c r="L85" s="1432"/>
      <c r="M85" s="1432"/>
      <c r="N85" s="1432"/>
      <c r="O85" s="1281"/>
      <c r="P85" s="1284"/>
      <c r="Q85" s="1284"/>
    </row>
    <row r="86" spans="1:17" ht="15.75" customHeight="1">
      <c r="A86" s="1341">
        <v>2272</v>
      </c>
      <c r="B86" s="1427" t="s">
        <v>764</v>
      </c>
      <c r="C86" s="1427"/>
      <c r="D86" s="1427"/>
      <c r="E86" s="1427"/>
      <c r="F86" s="1284"/>
      <c r="G86" s="1284"/>
      <c r="H86" s="1284"/>
      <c r="I86" s="1284"/>
      <c r="J86" s="1284"/>
      <c r="K86" s="1284"/>
      <c r="L86" s="1284"/>
      <c r="M86" s="1288"/>
      <c r="N86" s="1338"/>
      <c r="O86" s="1281"/>
      <c r="P86" s="1284"/>
      <c r="Q86" s="1284"/>
    </row>
    <row r="87" spans="1:17" ht="15.75" customHeight="1">
      <c r="A87" s="1341">
        <v>2273</v>
      </c>
      <c r="B87" s="1427" t="s">
        <v>230</v>
      </c>
      <c r="C87" s="1427"/>
      <c r="D87" s="1427"/>
      <c r="E87" s="1427"/>
      <c r="F87" s="1284"/>
      <c r="G87" s="1284"/>
      <c r="H87" s="1284"/>
      <c r="I87" s="1344"/>
      <c r="J87" s="1345"/>
      <c r="K87" s="1346"/>
      <c r="L87" s="1284"/>
      <c r="M87" s="1288"/>
      <c r="N87" s="1338"/>
      <c r="O87" s="1281"/>
      <c r="P87" s="1284"/>
      <c r="Q87" s="1284"/>
    </row>
    <row r="88" spans="1:17" ht="15.75" customHeight="1">
      <c r="A88" s="1341">
        <v>2274</v>
      </c>
      <c r="B88" s="1427" t="s">
        <v>233</v>
      </c>
      <c r="C88" s="1427"/>
      <c r="D88" s="1427"/>
      <c r="E88" s="1427"/>
      <c r="F88" s="1284"/>
      <c r="G88" s="1284"/>
      <c r="H88" s="1284"/>
      <c r="I88" s="1347"/>
      <c r="J88" s="1348"/>
      <c r="K88" s="1346"/>
      <c r="L88" s="1284"/>
      <c r="M88" s="1288"/>
      <c r="N88" s="1338"/>
      <c r="O88" s="1281"/>
      <c r="P88" s="1284"/>
      <c r="Q88" s="1284"/>
    </row>
    <row r="89" spans="1:17" ht="15.75" customHeight="1">
      <c r="A89" s="1341">
        <v>2275</v>
      </c>
      <c r="B89" s="1427" t="s">
        <v>235</v>
      </c>
      <c r="C89" s="1427"/>
      <c r="D89" s="1427"/>
      <c r="E89" s="1427"/>
      <c r="F89" s="1284"/>
      <c r="G89" s="1284"/>
      <c r="H89" s="1284"/>
      <c r="I89" s="1346"/>
      <c r="J89" s="1346"/>
      <c r="K89" s="1346"/>
      <c r="L89" s="1284"/>
      <c r="M89" s="1288"/>
      <c r="N89" s="1338"/>
      <c r="O89" s="1281"/>
      <c r="P89" s="1284"/>
      <c r="Q89" s="1284"/>
    </row>
    <row r="90" spans="1:17" ht="15.6">
      <c r="A90" s="1343">
        <v>2282</v>
      </c>
      <c r="B90" s="1431" t="s">
        <v>244</v>
      </c>
      <c r="C90" s="1431"/>
      <c r="D90" s="1431"/>
      <c r="E90" s="1431"/>
      <c r="F90" s="1284"/>
      <c r="G90" s="1284"/>
      <c r="H90" s="1284"/>
      <c r="I90" s="1346"/>
      <c r="J90" s="1346"/>
      <c r="K90" s="1346"/>
      <c r="L90" s="1284"/>
      <c r="M90" s="1288"/>
      <c r="N90" s="1338"/>
      <c r="O90" s="1281"/>
      <c r="P90" s="1284"/>
      <c r="Q90" s="1284"/>
    </row>
    <row r="91" spans="1:17" ht="15.75" customHeight="1">
      <c r="A91" s="1343">
        <v>2730</v>
      </c>
      <c r="B91" s="1431" t="s">
        <v>257</v>
      </c>
      <c r="C91" s="1431"/>
      <c r="D91" s="1431"/>
      <c r="E91" s="1431"/>
      <c r="F91" s="1284"/>
      <c r="G91" s="1284"/>
      <c r="H91" s="1284"/>
      <c r="I91" s="1349"/>
      <c r="J91" s="1350"/>
      <c r="K91" s="1346"/>
      <c r="L91" s="1284"/>
      <c r="M91" s="1288"/>
      <c r="N91" s="1338"/>
      <c r="O91" s="1281"/>
      <c r="P91" s="1284"/>
      <c r="Q91" s="1284"/>
    </row>
    <row r="92" spans="1:17" ht="15.75" customHeight="1">
      <c r="A92" s="1343">
        <v>2800</v>
      </c>
      <c r="B92" s="1431" t="s">
        <v>262</v>
      </c>
      <c r="C92" s="1431"/>
      <c r="D92" s="1431"/>
      <c r="E92" s="1431"/>
      <c r="F92" s="1284"/>
      <c r="G92" s="1284"/>
      <c r="H92" s="1284"/>
      <c r="I92" s="1349"/>
      <c r="J92" s="1350"/>
      <c r="K92" s="1346"/>
      <c r="L92" s="1284"/>
      <c r="M92" s="1288"/>
      <c r="N92" s="1338"/>
      <c r="O92" s="1281"/>
      <c r="P92" s="1284"/>
      <c r="Q92" s="1284"/>
    </row>
    <row r="93" spans="1:17">
      <c r="A93" s="1281"/>
      <c r="B93" s="1281"/>
      <c r="C93" s="1284"/>
      <c r="D93" s="1285"/>
      <c r="E93" s="1286"/>
      <c r="F93" s="1284"/>
      <c r="G93" s="1284"/>
      <c r="H93" s="1284"/>
      <c r="I93" s="1351"/>
      <c r="J93" s="1352"/>
      <c r="K93" s="1346"/>
      <c r="L93" s="1284"/>
      <c r="M93" s="1288"/>
      <c r="N93" s="1338"/>
      <c r="O93" s="1281"/>
      <c r="P93" s="1284"/>
      <c r="Q93" s="1284"/>
    </row>
    <row r="94" spans="1:17">
      <c r="A94" s="1281"/>
      <c r="B94" s="1281"/>
      <c r="C94" s="1284"/>
      <c r="D94" s="1285"/>
      <c r="E94" s="1286"/>
      <c r="F94" s="1284"/>
      <c r="G94" s="1284"/>
      <c r="H94" s="1284"/>
      <c r="I94" s="1351"/>
      <c r="J94" s="1352"/>
      <c r="K94" s="1346"/>
      <c r="L94" s="1284"/>
      <c r="M94" s="1288"/>
      <c r="N94" s="1338"/>
      <c r="O94" s="1281"/>
      <c r="P94" s="1284"/>
      <c r="Q94" s="1284"/>
    </row>
    <row r="95" spans="1:17">
      <c r="A95" s="1281"/>
      <c r="B95" s="1281"/>
      <c r="C95" s="1284"/>
      <c r="D95" s="1285"/>
      <c r="E95" s="1286"/>
      <c r="F95" s="1284"/>
      <c r="G95" s="1284"/>
      <c r="H95" s="1284"/>
      <c r="I95" s="1285"/>
      <c r="J95" s="1287"/>
      <c r="K95" s="1284"/>
      <c r="L95" s="1284"/>
      <c r="M95" s="1288"/>
      <c r="N95" s="1338"/>
      <c r="O95" s="1281"/>
      <c r="P95" s="1284"/>
      <c r="Q95" s="1284"/>
    </row>
    <row r="96" spans="1:17">
      <c r="A96" s="1281"/>
      <c r="B96" s="1281"/>
      <c r="C96" s="1284"/>
      <c r="D96" s="1285"/>
      <c r="E96" s="1286"/>
      <c r="F96" s="1284"/>
      <c r="G96" s="1284"/>
      <c r="H96" s="1284"/>
      <c r="I96" s="1285"/>
      <c r="J96" s="1287"/>
      <c r="K96" s="1284"/>
      <c r="L96" s="1284"/>
      <c r="M96" s="1288"/>
      <c r="N96" s="1338"/>
      <c r="O96" s="1281"/>
      <c r="P96" s="1284"/>
      <c r="Q96" s="1284"/>
    </row>
    <row r="97" spans="1:17">
      <c r="A97" s="1281"/>
      <c r="B97" s="1281"/>
      <c r="C97" s="1284"/>
      <c r="D97" s="1285"/>
      <c r="E97" s="1286"/>
      <c r="F97" s="1284"/>
      <c r="G97" s="1284"/>
      <c r="H97" s="1284"/>
      <c r="I97" s="1285"/>
      <c r="J97" s="1287"/>
      <c r="K97" s="1284"/>
      <c r="L97" s="1284"/>
      <c r="M97" s="1288"/>
      <c r="N97" s="1338"/>
      <c r="O97" s="1281"/>
      <c r="P97" s="1284"/>
      <c r="Q97" s="1284"/>
    </row>
    <row r="98" spans="1:17">
      <c r="A98" s="1281"/>
      <c r="B98" s="1281"/>
      <c r="C98" s="1284"/>
      <c r="D98" s="1285"/>
      <c r="E98" s="1286"/>
      <c r="F98" s="1284"/>
      <c r="G98" s="1284"/>
      <c r="H98" s="1284"/>
      <c r="I98" s="1285"/>
      <c r="J98" s="1287"/>
      <c r="K98" s="1284"/>
      <c r="L98" s="1284"/>
      <c r="M98" s="1288"/>
      <c r="N98" s="1338"/>
      <c r="O98" s="1281"/>
      <c r="P98" s="1284"/>
      <c r="Q98" s="1284"/>
    </row>
    <row r="99" spans="1:17">
      <c r="A99" s="1281"/>
      <c r="B99" s="1281"/>
      <c r="C99" s="1284"/>
      <c r="D99" s="1285"/>
      <c r="E99" s="1286"/>
      <c r="F99" s="1284"/>
      <c r="G99" s="1284"/>
      <c r="H99" s="1284"/>
      <c r="I99" s="1285"/>
      <c r="J99" s="1287"/>
      <c r="K99" s="1284"/>
      <c r="L99" s="1284"/>
      <c r="M99" s="1288"/>
      <c r="N99" s="1338"/>
      <c r="O99" s="1281"/>
      <c r="P99" s="1284"/>
      <c r="Q99" s="1284"/>
    </row>
    <row r="100" spans="1:17">
      <c r="A100" s="1281"/>
      <c r="B100" s="1281"/>
      <c r="C100" s="1284"/>
      <c r="D100" s="1285"/>
      <c r="E100" s="1286"/>
      <c r="F100" s="1284"/>
      <c r="G100" s="1284"/>
      <c r="H100" s="1284"/>
      <c r="I100" s="1285"/>
      <c r="J100" s="1287"/>
      <c r="K100" s="1284"/>
      <c r="L100" s="1284"/>
      <c r="M100" s="1288"/>
      <c r="N100" s="1338"/>
      <c r="O100" s="1281"/>
      <c r="P100" s="1284"/>
      <c r="Q100" s="1284"/>
    </row>
    <row r="101" spans="1:17">
      <c r="A101" s="1281"/>
      <c r="B101" s="1281"/>
      <c r="C101" s="1284"/>
      <c r="D101" s="1285"/>
      <c r="E101" s="1286"/>
      <c r="F101" s="1284"/>
      <c r="G101" s="1284"/>
      <c r="H101" s="1284"/>
      <c r="I101" s="1285"/>
      <c r="J101" s="1287"/>
      <c r="K101" s="1284"/>
      <c r="L101" s="1284"/>
      <c r="M101" s="1288"/>
      <c r="N101" s="1338"/>
      <c r="O101" s="1281"/>
      <c r="P101" s="1284"/>
      <c r="Q101" s="1284"/>
    </row>
    <row r="102" spans="1:17">
      <c r="A102" s="1281"/>
      <c r="B102" s="1281"/>
      <c r="C102" s="1284"/>
      <c r="D102" s="1285"/>
      <c r="E102" s="1286"/>
      <c r="F102" s="1284"/>
      <c r="G102" s="1284"/>
      <c r="H102" s="1284"/>
      <c r="I102" s="1285"/>
      <c r="J102" s="1287"/>
      <c r="K102" s="1284"/>
      <c r="L102" s="1284"/>
      <c r="M102" s="1288"/>
      <c r="N102" s="1338"/>
      <c r="O102" s="1281"/>
      <c r="P102" s="1284"/>
      <c r="Q102" s="1284"/>
    </row>
    <row r="103" spans="1:17">
      <c r="A103" s="1281"/>
      <c r="B103" s="1281"/>
      <c r="C103" s="1284"/>
      <c r="D103" s="1285"/>
      <c r="E103" s="1286"/>
      <c r="F103" s="1284"/>
      <c r="G103" s="1284"/>
      <c r="H103" s="1284"/>
      <c r="I103" s="1285"/>
      <c r="J103" s="1287"/>
      <c r="K103" s="1284"/>
      <c r="L103" s="1284"/>
      <c r="M103" s="1288"/>
      <c r="N103" s="1338"/>
      <c r="O103" s="1281"/>
      <c r="P103" s="1284"/>
      <c r="Q103" s="1284"/>
    </row>
    <row r="104" spans="1:17">
      <c r="A104" s="1281"/>
      <c r="B104" s="1281"/>
      <c r="C104" s="1284"/>
      <c r="D104" s="1285"/>
      <c r="E104" s="1286"/>
      <c r="F104" s="1284"/>
      <c r="G104" s="1284"/>
      <c r="H104" s="1284"/>
      <c r="I104" s="1285"/>
      <c r="J104" s="1287"/>
      <c r="K104" s="1284"/>
      <c r="L104" s="1284"/>
      <c r="M104" s="1288"/>
      <c r="N104" s="1338"/>
      <c r="O104" s="1281"/>
      <c r="P104" s="1284"/>
      <c r="Q104" s="1284"/>
    </row>
    <row r="105" spans="1:17">
      <c r="A105" s="1281"/>
      <c r="B105" s="1281"/>
      <c r="C105" s="1284"/>
      <c r="D105" s="1285"/>
      <c r="E105" s="1286"/>
      <c r="F105" s="1284"/>
      <c r="G105" s="1284"/>
      <c r="H105" s="1284"/>
      <c r="I105" s="1285"/>
      <c r="J105" s="1287"/>
      <c r="K105" s="1284"/>
      <c r="L105" s="1284"/>
      <c r="M105" s="1288"/>
      <c r="N105" s="1338"/>
      <c r="O105" s="1281"/>
      <c r="P105" s="1284"/>
      <c r="Q105" s="1284"/>
    </row>
    <row r="106" spans="1:17">
      <c r="A106" s="1281"/>
      <c r="B106" s="1281"/>
      <c r="C106" s="1284"/>
      <c r="D106" s="1285"/>
      <c r="E106" s="1286"/>
      <c r="F106" s="1284"/>
      <c r="G106" s="1284"/>
      <c r="H106" s="1284"/>
      <c r="I106" s="1285"/>
      <c r="J106" s="1287"/>
      <c r="K106" s="1284"/>
      <c r="L106" s="1284"/>
      <c r="M106" s="1288"/>
      <c r="N106" s="1338"/>
      <c r="O106" s="1281"/>
      <c r="P106" s="1284"/>
      <c r="Q106" s="1284"/>
    </row>
    <row r="107" spans="1:17">
      <c r="A107" s="1281"/>
      <c r="B107" s="1281"/>
      <c r="C107" s="1284"/>
      <c r="D107" s="1285"/>
      <c r="E107" s="1286"/>
      <c r="F107" s="1284"/>
      <c r="G107" s="1284"/>
      <c r="H107" s="1284"/>
      <c r="I107" s="1285"/>
      <c r="J107" s="1287"/>
      <c r="K107" s="1284"/>
      <c r="L107" s="1284"/>
      <c r="M107" s="1288"/>
      <c r="N107" s="1338"/>
      <c r="O107" s="1281"/>
      <c r="P107" s="1284"/>
      <c r="Q107" s="1284"/>
    </row>
    <row r="108" spans="1:17">
      <c r="A108" s="1281"/>
      <c r="B108" s="1281"/>
      <c r="C108" s="1284"/>
      <c r="D108" s="1285"/>
      <c r="E108" s="1286"/>
      <c r="F108" s="1284"/>
      <c r="G108" s="1284"/>
      <c r="H108" s="1284"/>
      <c r="I108" s="1285"/>
      <c r="J108" s="1287"/>
      <c r="K108" s="1284"/>
      <c r="L108" s="1284"/>
      <c r="M108" s="1288"/>
      <c r="N108" s="1338"/>
      <c r="O108" s="1281"/>
      <c r="P108" s="1284"/>
      <c r="Q108" s="1284"/>
    </row>
    <row r="109" spans="1:17">
      <c r="A109" s="1281"/>
      <c r="B109" s="1281"/>
      <c r="C109" s="1284"/>
      <c r="D109" s="1285"/>
      <c r="E109" s="1286"/>
      <c r="F109" s="1284"/>
      <c r="G109" s="1284"/>
      <c r="H109" s="1284"/>
      <c r="I109" s="1285"/>
      <c r="J109" s="1287"/>
      <c r="K109" s="1284"/>
      <c r="L109" s="1284"/>
      <c r="M109" s="1288"/>
      <c r="N109" s="1338"/>
      <c r="O109" s="1281"/>
      <c r="P109" s="1284"/>
      <c r="Q109" s="1284"/>
    </row>
    <row r="110" spans="1:17">
      <c r="A110" s="1281"/>
      <c r="B110" s="1281"/>
      <c r="C110" s="1284"/>
      <c r="D110" s="1285"/>
      <c r="E110" s="1286"/>
      <c r="F110" s="1284"/>
      <c r="G110" s="1284"/>
      <c r="H110" s="1284"/>
      <c r="I110" s="1285"/>
      <c r="J110" s="1287"/>
      <c r="K110" s="1284"/>
      <c r="L110" s="1284"/>
      <c r="M110" s="1288"/>
      <c r="N110" s="1338"/>
      <c r="O110" s="1281"/>
      <c r="P110" s="1284"/>
      <c r="Q110" s="1284"/>
    </row>
    <row r="111" spans="1:17">
      <c r="A111" s="1281"/>
      <c r="B111" s="1281"/>
      <c r="C111" s="1284"/>
      <c r="D111" s="1285"/>
      <c r="E111" s="1286"/>
      <c r="F111" s="1284"/>
      <c r="G111" s="1284"/>
      <c r="H111" s="1284"/>
      <c r="I111" s="1285"/>
      <c r="J111" s="1287"/>
      <c r="K111" s="1284"/>
      <c r="L111" s="1284"/>
      <c r="M111" s="1288"/>
      <c r="N111" s="1338"/>
      <c r="O111" s="1281"/>
      <c r="P111" s="1284"/>
      <c r="Q111" s="1284"/>
    </row>
    <row r="112" spans="1:17">
      <c r="A112" s="1281"/>
      <c r="B112" s="1281"/>
      <c r="C112" s="1284"/>
      <c r="D112" s="1285"/>
      <c r="E112" s="1286"/>
      <c r="F112" s="1284"/>
      <c r="G112" s="1284"/>
      <c r="H112" s="1284"/>
      <c r="I112" s="1285"/>
      <c r="J112" s="1287"/>
      <c r="K112" s="1284"/>
      <c r="L112" s="1284"/>
      <c r="M112" s="1288"/>
      <c r="N112" s="1338"/>
      <c r="O112" s="1281"/>
      <c r="P112" s="1284"/>
      <c r="Q112" s="1284"/>
    </row>
    <row r="113" spans="1:17">
      <c r="A113" s="1281"/>
      <c r="B113" s="1281"/>
      <c r="C113" s="1284"/>
      <c r="D113" s="1285"/>
      <c r="E113" s="1286"/>
      <c r="F113" s="1284"/>
      <c r="G113" s="1284"/>
      <c r="H113" s="1284"/>
      <c r="I113" s="1285"/>
      <c r="J113" s="1287"/>
      <c r="K113" s="1284"/>
      <c r="L113" s="1284"/>
      <c r="M113" s="1288"/>
      <c r="N113" s="1338"/>
      <c r="O113" s="1281"/>
      <c r="P113" s="1284"/>
      <c r="Q113" s="1284"/>
    </row>
    <row r="114" spans="1:17">
      <c r="A114" s="1281"/>
      <c r="B114" s="1281"/>
      <c r="C114" s="1284"/>
      <c r="D114" s="1285"/>
      <c r="E114" s="1286"/>
      <c r="F114" s="1284"/>
      <c r="G114" s="1284"/>
      <c r="H114" s="1284"/>
      <c r="I114" s="1285"/>
      <c r="J114" s="1287"/>
      <c r="K114" s="1284"/>
      <c r="L114" s="1284"/>
      <c r="M114" s="1288"/>
      <c r="N114" s="1338"/>
      <c r="O114" s="1281"/>
      <c r="P114" s="1284"/>
      <c r="Q114" s="1284"/>
    </row>
    <row r="115" spans="1:17">
      <c r="A115" s="1281"/>
      <c r="B115" s="1281"/>
      <c r="C115" s="1284"/>
      <c r="D115" s="1285"/>
      <c r="E115" s="1286"/>
      <c r="F115" s="1284"/>
      <c r="G115" s="1284"/>
      <c r="H115" s="1284"/>
      <c r="I115" s="1285"/>
      <c r="J115" s="1287"/>
      <c r="K115" s="1284"/>
      <c r="L115" s="1284"/>
      <c r="M115" s="1288"/>
      <c r="N115" s="1338"/>
      <c r="O115" s="1281"/>
      <c r="P115" s="1284"/>
      <c r="Q115" s="1284"/>
    </row>
    <row r="116" spans="1:17">
      <c r="A116" s="1281"/>
      <c r="B116" s="1281"/>
      <c r="C116" s="1284"/>
      <c r="D116" s="1285"/>
      <c r="E116" s="1286"/>
      <c r="F116" s="1284"/>
      <c r="G116" s="1284"/>
      <c r="H116" s="1284"/>
      <c r="I116" s="1285"/>
      <c r="J116" s="1287"/>
      <c r="K116" s="1284"/>
      <c r="L116" s="1284"/>
      <c r="M116" s="1288"/>
      <c r="N116" s="1338"/>
      <c r="O116" s="1281"/>
      <c r="P116" s="1284"/>
      <c r="Q116" s="1284"/>
    </row>
    <row r="117" spans="1:17">
      <c r="A117" s="1281"/>
      <c r="B117" s="1281"/>
      <c r="C117" s="1284"/>
      <c r="D117" s="1285"/>
      <c r="E117" s="1286"/>
      <c r="F117" s="1284"/>
      <c r="G117" s="1284"/>
      <c r="H117" s="1284"/>
      <c r="I117" s="1285"/>
      <c r="J117" s="1287"/>
      <c r="K117" s="1284"/>
      <c r="L117" s="1284"/>
      <c r="M117" s="1288"/>
      <c r="N117" s="1338"/>
      <c r="O117" s="1281"/>
      <c r="P117" s="1284"/>
      <c r="Q117" s="1284"/>
    </row>
    <row r="118" spans="1:17">
      <c r="A118" s="1281"/>
      <c r="B118" s="1281"/>
      <c r="C118" s="1284"/>
      <c r="D118" s="1285"/>
      <c r="E118" s="1286"/>
      <c r="F118" s="1284"/>
      <c r="G118" s="1284"/>
      <c r="H118" s="1284"/>
      <c r="I118" s="1285"/>
      <c r="J118" s="1287"/>
      <c r="K118" s="1284"/>
      <c r="L118" s="1284"/>
      <c r="M118" s="1288"/>
      <c r="N118" s="1338"/>
      <c r="O118" s="1281"/>
      <c r="P118" s="1284"/>
      <c r="Q118" s="1284"/>
    </row>
    <row r="119" spans="1:17">
      <c r="A119" s="1281"/>
      <c r="B119" s="1281"/>
      <c r="C119" s="1284"/>
      <c r="D119" s="1285"/>
      <c r="E119" s="1286"/>
      <c r="F119" s="1284"/>
      <c r="G119" s="1284"/>
      <c r="H119" s="1284"/>
      <c r="I119" s="1285"/>
      <c r="J119" s="1287"/>
      <c r="K119" s="1284"/>
      <c r="L119" s="1284"/>
      <c r="M119" s="1288"/>
      <c r="N119" s="1338"/>
      <c r="O119" s="1281"/>
      <c r="P119" s="1284"/>
      <c r="Q119" s="1284"/>
    </row>
    <row r="120" spans="1:17">
      <c r="A120" s="1281"/>
      <c r="B120" s="1281"/>
      <c r="C120" s="1284"/>
      <c r="D120" s="1285"/>
      <c r="E120" s="1286"/>
      <c r="F120" s="1284"/>
      <c r="G120" s="1284"/>
      <c r="H120" s="1284"/>
      <c r="I120" s="1285"/>
      <c r="J120" s="1287"/>
      <c r="K120" s="1284"/>
      <c r="L120" s="1284"/>
      <c r="M120" s="1288"/>
      <c r="N120" s="1338"/>
      <c r="O120" s="1281"/>
      <c r="P120" s="1284"/>
      <c r="Q120" s="1284"/>
    </row>
    <row r="121" spans="1:17">
      <c r="A121" s="1281"/>
      <c r="B121" s="1281"/>
      <c r="C121" s="1284"/>
      <c r="D121" s="1285"/>
      <c r="E121" s="1286"/>
      <c r="F121" s="1284"/>
      <c r="G121" s="1284"/>
      <c r="H121" s="1284"/>
      <c r="I121" s="1285"/>
      <c r="J121" s="1287"/>
      <c r="K121" s="1284"/>
      <c r="L121" s="1284"/>
      <c r="M121" s="1288"/>
      <c r="N121" s="1338"/>
      <c r="O121" s="1281"/>
      <c r="P121" s="1284"/>
      <c r="Q121" s="1284"/>
    </row>
    <row r="122" spans="1:17">
      <c r="A122" s="1281"/>
      <c r="B122" s="1281"/>
      <c r="C122" s="1284"/>
      <c r="D122" s="1285"/>
      <c r="E122" s="1286"/>
      <c r="F122" s="1284"/>
      <c r="G122" s="1284"/>
      <c r="H122" s="1284"/>
      <c r="I122" s="1285"/>
      <c r="J122" s="1287"/>
      <c r="K122" s="1284"/>
      <c r="L122" s="1284"/>
      <c r="M122" s="1288"/>
      <c r="N122" s="1338"/>
      <c r="O122" s="1281"/>
      <c r="P122" s="1284"/>
      <c r="Q122" s="1284"/>
    </row>
    <row r="123" spans="1:17">
      <c r="A123" s="1281"/>
      <c r="B123" s="1281"/>
      <c r="C123" s="1284"/>
      <c r="D123" s="1285"/>
      <c r="E123" s="1286"/>
      <c r="F123" s="1284"/>
      <c r="G123" s="1284"/>
      <c r="H123" s="1284"/>
      <c r="I123" s="1285"/>
      <c r="J123" s="1287"/>
      <c r="K123" s="1284"/>
      <c r="L123" s="1284"/>
      <c r="M123" s="1288"/>
      <c r="N123" s="1338"/>
      <c r="O123" s="1281"/>
      <c r="P123" s="1284"/>
      <c r="Q123" s="1284"/>
    </row>
    <row r="124" spans="1:17">
      <c r="A124" s="1281"/>
      <c r="B124" s="1281"/>
      <c r="C124" s="1284"/>
      <c r="D124" s="1285"/>
      <c r="E124" s="1286"/>
      <c r="F124" s="1284"/>
      <c r="G124" s="1284"/>
      <c r="H124" s="1284"/>
      <c r="I124" s="1285"/>
      <c r="J124" s="1287"/>
      <c r="K124" s="1284"/>
      <c r="L124" s="1284"/>
      <c r="M124" s="1288"/>
      <c r="N124" s="1338"/>
      <c r="O124" s="1281"/>
      <c r="P124" s="1284"/>
      <c r="Q124" s="1284"/>
    </row>
    <row r="125" spans="1:17">
      <c r="A125" s="1281"/>
      <c r="B125" s="1281"/>
      <c r="C125" s="1284"/>
      <c r="D125" s="1285"/>
      <c r="E125" s="1286"/>
      <c r="F125" s="1284"/>
      <c r="G125" s="1284"/>
      <c r="H125" s="1284"/>
      <c r="I125" s="1285"/>
      <c r="J125" s="1287"/>
      <c r="K125" s="1284"/>
      <c r="L125" s="1284"/>
      <c r="M125" s="1288"/>
      <c r="N125" s="1338"/>
      <c r="O125" s="1281"/>
      <c r="P125" s="1284"/>
      <c r="Q125" s="1284"/>
    </row>
    <row r="126" spans="1:17">
      <c r="A126" s="1281"/>
      <c r="B126" s="1281"/>
      <c r="C126" s="1284"/>
      <c r="D126" s="1285"/>
      <c r="E126" s="1286"/>
      <c r="F126" s="1284"/>
      <c r="G126" s="1284"/>
      <c r="H126" s="1284"/>
      <c r="I126" s="1285"/>
      <c r="J126" s="1287"/>
      <c r="K126" s="1284"/>
      <c r="L126" s="1284"/>
      <c r="M126" s="1288"/>
      <c r="N126" s="1338"/>
      <c r="O126" s="1281"/>
      <c r="P126" s="1284"/>
      <c r="Q126" s="1284"/>
    </row>
    <row r="127" spans="1:17">
      <c r="A127" s="1281"/>
      <c r="B127" s="1281"/>
      <c r="C127" s="1284"/>
      <c r="D127" s="1285"/>
      <c r="E127" s="1286"/>
      <c r="F127" s="1284"/>
      <c r="G127" s="1284"/>
      <c r="H127" s="1284"/>
      <c r="I127" s="1285"/>
      <c r="J127" s="1287"/>
      <c r="K127" s="1284"/>
      <c r="L127" s="1284"/>
      <c r="M127" s="1288"/>
      <c r="N127" s="1338"/>
      <c r="O127" s="1281"/>
      <c r="P127" s="1284"/>
      <c r="Q127" s="1284"/>
    </row>
    <row r="128" spans="1:17">
      <c r="A128" s="1281"/>
      <c r="B128" s="1281"/>
      <c r="C128" s="1284"/>
      <c r="D128" s="1285"/>
      <c r="E128" s="1286"/>
      <c r="F128" s="1284"/>
      <c r="G128" s="1284"/>
      <c r="H128" s="1284"/>
      <c r="I128" s="1285"/>
      <c r="J128" s="1287"/>
      <c r="K128" s="1284"/>
      <c r="L128" s="1284"/>
      <c r="M128" s="1288"/>
      <c r="N128" s="1338"/>
      <c r="O128" s="1281"/>
      <c r="P128" s="1284"/>
      <c r="Q128" s="1284"/>
    </row>
    <row r="129" spans="1:17">
      <c r="A129" s="1281"/>
      <c r="B129" s="1281"/>
      <c r="C129" s="1284"/>
      <c r="D129" s="1285"/>
      <c r="E129" s="1286"/>
      <c r="F129" s="1284"/>
      <c r="G129" s="1284"/>
      <c r="H129" s="1284"/>
      <c r="I129" s="1285"/>
      <c r="J129" s="1287"/>
      <c r="K129" s="1284"/>
      <c r="L129" s="1284"/>
      <c r="M129" s="1288"/>
      <c r="N129" s="1338"/>
      <c r="O129" s="1281"/>
      <c r="P129" s="1284"/>
      <c r="Q129" s="1284"/>
    </row>
    <row r="130" spans="1:17">
      <c r="A130" s="1281"/>
      <c r="B130" s="1281"/>
      <c r="C130" s="1284"/>
      <c r="D130" s="1285"/>
      <c r="E130" s="1286"/>
      <c r="F130" s="1284"/>
      <c r="G130" s="1284"/>
      <c r="H130" s="1284"/>
      <c r="I130" s="1285"/>
      <c r="J130" s="1287"/>
      <c r="K130" s="1284"/>
      <c r="L130" s="1284"/>
      <c r="M130" s="1288"/>
      <c r="N130" s="1338"/>
      <c r="O130" s="1281"/>
      <c r="P130" s="1284"/>
      <c r="Q130" s="1284"/>
    </row>
    <row r="131" spans="1:17">
      <c r="A131" s="1281"/>
      <c r="B131" s="1281"/>
      <c r="C131" s="1284"/>
      <c r="D131" s="1285"/>
      <c r="E131" s="1286"/>
      <c r="F131" s="1284"/>
      <c r="G131" s="1284"/>
      <c r="H131" s="1284"/>
      <c r="I131" s="1285"/>
      <c r="J131" s="1287"/>
      <c r="K131" s="1284"/>
      <c r="L131" s="1284"/>
      <c r="M131" s="1288"/>
      <c r="N131" s="1338"/>
      <c r="O131" s="1281"/>
      <c r="P131" s="1284"/>
      <c r="Q131" s="1284"/>
    </row>
    <row r="132" spans="1:17">
      <c r="A132" s="1281"/>
      <c r="B132" s="1281"/>
      <c r="C132" s="1284"/>
      <c r="D132" s="1285"/>
      <c r="E132" s="1286"/>
      <c r="F132" s="1284"/>
      <c r="G132" s="1284"/>
      <c r="H132" s="1284"/>
      <c r="I132" s="1285"/>
      <c r="J132" s="1287"/>
      <c r="K132" s="1284"/>
      <c r="L132" s="1284"/>
      <c r="M132" s="1288"/>
      <c r="N132" s="1338"/>
      <c r="O132" s="1281"/>
      <c r="P132" s="1284"/>
      <c r="Q132" s="1284"/>
    </row>
    <row r="133" spans="1:17">
      <c r="A133" s="1281"/>
      <c r="B133" s="1281"/>
      <c r="C133" s="1284"/>
      <c r="D133" s="1285"/>
      <c r="E133" s="1286"/>
      <c r="F133" s="1284"/>
      <c r="G133" s="1284"/>
      <c r="H133" s="1284"/>
      <c r="I133" s="1285"/>
      <c r="J133" s="1287"/>
      <c r="K133" s="1284"/>
      <c r="L133" s="1284"/>
      <c r="M133" s="1288"/>
      <c r="N133" s="1338"/>
      <c r="O133" s="1281"/>
      <c r="P133" s="1284"/>
      <c r="Q133" s="1284"/>
    </row>
    <row r="134" spans="1:17">
      <c r="A134" s="1281"/>
      <c r="B134" s="1281"/>
      <c r="C134" s="1284"/>
      <c r="D134" s="1285"/>
      <c r="E134" s="1286"/>
      <c r="F134" s="1284"/>
      <c r="G134" s="1284"/>
      <c r="H134" s="1284"/>
      <c r="I134" s="1285"/>
      <c r="J134" s="1287"/>
      <c r="K134" s="1284"/>
      <c r="L134" s="1284"/>
      <c r="M134" s="1288"/>
      <c r="N134" s="1338"/>
      <c r="O134" s="1281"/>
      <c r="P134" s="1284"/>
      <c r="Q134" s="1284"/>
    </row>
    <row r="135" spans="1:17">
      <c r="A135" s="1281"/>
      <c r="B135" s="1281"/>
      <c r="C135" s="1284"/>
      <c r="D135" s="1285"/>
      <c r="E135" s="1286"/>
      <c r="F135" s="1284"/>
      <c r="G135" s="1284"/>
      <c r="H135" s="1284"/>
      <c r="I135" s="1285"/>
      <c r="J135" s="1287"/>
      <c r="K135" s="1284"/>
      <c r="L135" s="1284"/>
      <c r="M135" s="1288"/>
      <c r="N135" s="1338"/>
      <c r="O135" s="1281"/>
      <c r="P135" s="1284"/>
      <c r="Q135" s="1284"/>
    </row>
    <row r="136" spans="1:17">
      <c r="A136" s="1281"/>
      <c r="B136" s="1281"/>
      <c r="C136" s="1284"/>
      <c r="D136" s="1285"/>
      <c r="E136" s="1286"/>
      <c r="F136" s="1284"/>
      <c r="G136" s="1284"/>
      <c r="H136" s="1284"/>
      <c r="I136" s="1285"/>
      <c r="J136" s="1287"/>
      <c r="K136" s="1284"/>
      <c r="L136" s="1284"/>
      <c r="M136" s="1288"/>
      <c r="N136" s="1338"/>
      <c r="O136" s="1281"/>
      <c r="P136" s="1284"/>
      <c r="Q136" s="1284"/>
    </row>
    <row r="137" spans="1:17">
      <c r="A137" s="1281"/>
      <c r="B137" s="1281"/>
      <c r="C137" s="1284"/>
      <c r="D137" s="1285"/>
      <c r="E137" s="1286"/>
      <c r="F137" s="1284"/>
      <c r="G137" s="1284"/>
      <c r="H137" s="1284"/>
      <c r="I137" s="1285"/>
      <c r="J137" s="1287"/>
      <c r="K137" s="1284"/>
      <c r="L137" s="1284"/>
      <c r="M137" s="1288"/>
      <c r="N137" s="1338"/>
      <c r="O137" s="1281"/>
      <c r="P137" s="1284"/>
      <c r="Q137" s="1284"/>
    </row>
    <row r="138" spans="1:17">
      <c r="A138" s="1281"/>
      <c r="B138" s="1281"/>
      <c r="C138" s="1284"/>
      <c r="D138" s="1285"/>
      <c r="E138" s="1286"/>
      <c r="F138" s="1284"/>
      <c r="G138" s="1284"/>
      <c r="H138" s="1284"/>
      <c r="I138" s="1285"/>
      <c r="J138" s="1287"/>
      <c r="K138" s="1284"/>
      <c r="L138" s="1284"/>
      <c r="M138" s="1288"/>
      <c r="N138" s="1338"/>
      <c r="O138" s="1281"/>
      <c r="P138" s="1284"/>
      <c r="Q138" s="1284"/>
    </row>
    <row r="139" spans="1:17">
      <c r="A139" s="1281"/>
      <c r="B139" s="1281"/>
      <c r="C139" s="1284"/>
      <c r="D139" s="1285"/>
      <c r="E139" s="1286"/>
      <c r="F139" s="1284"/>
      <c r="G139" s="1284"/>
      <c r="H139" s="1284"/>
      <c r="I139" s="1285"/>
      <c r="J139" s="1287"/>
      <c r="K139" s="1284"/>
      <c r="L139" s="1284"/>
      <c r="M139" s="1288"/>
      <c r="N139" s="1338"/>
      <c r="O139" s="1281"/>
      <c r="P139" s="1284"/>
      <c r="Q139" s="1284"/>
    </row>
    <row r="140" spans="1:17">
      <c r="A140" s="1281"/>
      <c r="B140" s="1281"/>
      <c r="C140" s="1284"/>
      <c r="D140" s="1285"/>
      <c r="E140" s="1286"/>
      <c r="F140" s="1284"/>
      <c r="G140" s="1284"/>
      <c r="H140" s="1284"/>
      <c r="I140" s="1285"/>
      <c r="J140" s="1287"/>
      <c r="K140" s="1284"/>
      <c r="L140" s="1284"/>
      <c r="M140" s="1288"/>
      <c r="N140" s="1338"/>
      <c r="O140" s="1281"/>
      <c r="P140" s="1284"/>
      <c r="Q140" s="1284"/>
    </row>
  </sheetData>
  <mergeCells count="49">
    <mergeCell ref="B79:E79"/>
    <mergeCell ref="B80:E80"/>
    <mergeCell ref="I79:N79"/>
    <mergeCell ref="I80:N80"/>
    <mergeCell ref="B88:E88"/>
    <mergeCell ref="B81:E81"/>
    <mergeCell ref="I81:N81"/>
    <mergeCell ref="B82:E82"/>
    <mergeCell ref="I82:N82"/>
    <mergeCell ref="B83:E83"/>
    <mergeCell ref="I83:N83"/>
    <mergeCell ref="B84:E84"/>
    <mergeCell ref="I84:N84"/>
    <mergeCell ref="B85:E85"/>
    <mergeCell ref="I85:N85"/>
    <mergeCell ref="B86:E86"/>
    <mergeCell ref="B89:E89"/>
    <mergeCell ref="B90:E90"/>
    <mergeCell ref="B91:E91"/>
    <mergeCell ref="B92:E92"/>
    <mergeCell ref="B87:E87"/>
    <mergeCell ref="A75:N75"/>
    <mergeCell ref="A76:N76"/>
    <mergeCell ref="A77:F77"/>
    <mergeCell ref="I77:N77"/>
    <mergeCell ref="B78:E78"/>
    <mergeCell ref="I78:N78"/>
    <mergeCell ref="A74:N74"/>
    <mergeCell ref="F5:G5"/>
    <mergeCell ref="H5:H6"/>
    <mergeCell ref="I5:I6"/>
    <mergeCell ref="J5:J6"/>
    <mergeCell ref="K5:L5"/>
    <mergeCell ref="M5:M6"/>
    <mergeCell ref="H60:K60"/>
    <mergeCell ref="H63:K63"/>
    <mergeCell ref="A71:C71"/>
    <mergeCell ref="A72:N72"/>
    <mergeCell ref="A73:N73"/>
    <mergeCell ref="L1:N1"/>
    <mergeCell ref="A2:N2"/>
    <mergeCell ref="A4:A6"/>
    <mergeCell ref="B4:B6"/>
    <mergeCell ref="C4:C6"/>
    <mergeCell ref="D4:H4"/>
    <mergeCell ref="I4:M4"/>
    <mergeCell ref="N4:N6"/>
    <mergeCell ref="D5:D6"/>
    <mergeCell ref="E5:E6"/>
  </mergeCells>
  <pageMargins left="0.7" right="0.7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Черговість заповнення</vt:lpstr>
      <vt:lpstr>Додаток-1</vt:lpstr>
      <vt:lpstr>Додаток -2 </vt:lpstr>
      <vt:lpstr>Додаток 4-Розподіл в розрізі МС</vt:lpstr>
      <vt:lpstr>'Додаток -2 '!Заголовки_для_печати</vt:lpstr>
      <vt:lpstr>'Додаток-1'!Заголовки_для_печати</vt:lpstr>
      <vt:lpstr>'Додаток -2 '!Область_печати</vt:lpstr>
      <vt:lpstr>'Додаток 4-Розподіл в розрізі МС'!Область_печати</vt:lpstr>
      <vt:lpstr>'Додаток-1'!Область_печати</vt:lpstr>
      <vt:lpstr>'Черговість заповнення'!Область_печати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Користувач Windows</cp:lastModifiedBy>
  <cp:lastPrinted>2021-08-05T08:21:59Z</cp:lastPrinted>
  <dcterms:created xsi:type="dcterms:W3CDTF">2015-12-11T09:01:18Z</dcterms:created>
  <dcterms:modified xsi:type="dcterms:W3CDTF">2021-08-05T10:14:17Z</dcterms:modified>
</cp:coreProperties>
</file>